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W:\Corp.ADM\DEVELOPER CONTRIBUTIONS\WEBSITE UPDATES\"/>
    </mc:Choice>
  </mc:AlternateContent>
  <xr:revisionPtr revIDLastSave="0" documentId="13_ncr:1_{F1F78B82-A860-458F-8699-323A8739F851}" xr6:coauthVersionLast="47" xr6:coauthVersionMax="47" xr10:uidLastSave="{00000000-0000-0000-0000-000000000000}"/>
  <bookViews>
    <workbookView xWindow="-108" yWindow="-108" windowWidth="23256" windowHeight="12576" tabRatio="910" xr2:uid="{00000000-000D-0000-FFFF-FFFF00000000}"/>
  </bookViews>
  <sheets>
    <sheet name="2023-2024 - 24DA" sheetId="3" r:id="rId1"/>
    <sheet name="2022-2023 - 23DA" sheetId="4" r:id="rId2"/>
    <sheet name="2021-2022 - 22DA" sheetId="5" r:id="rId3"/>
    <sheet name="2020-2021 - 21DA" sheetId="6" r:id="rId4"/>
    <sheet name="20DA and older" sheetId="7" r:id="rId5"/>
    <sheet name="Private Certifier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" i="4" l="1"/>
  <c r="I48" i="3"/>
  <c r="I47" i="3"/>
  <c r="P46" i="3"/>
  <c r="P47" i="3"/>
  <c r="P48" i="3"/>
  <c r="P49" i="3"/>
  <c r="P50" i="3"/>
  <c r="P51" i="3"/>
  <c r="J47" i="3" l="1"/>
  <c r="J48" i="3"/>
  <c r="J49" i="3"/>
  <c r="J50" i="3"/>
  <c r="J51" i="3"/>
  <c r="J46" i="3"/>
  <c r="P43" i="3"/>
  <c r="P44" i="3"/>
  <c r="P45" i="3"/>
  <c r="J45" i="3"/>
  <c r="J43" i="3"/>
  <c r="J57" i="5"/>
  <c r="J76" i="4"/>
  <c r="J44" i="3"/>
  <c r="P6" i="8" l="1"/>
  <c r="J6" i="8"/>
  <c r="P5" i="8"/>
  <c r="J5" i="8"/>
  <c r="J75" i="4"/>
  <c r="J74" i="4"/>
  <c r="P73" i="4"/>
  <c r="J73" i="4"/>
  <c r="P72" i="4"/>
  <c r="J72" i="4"/>
  <c r="P71" i="4"/>
  <c r="J71" i="4"/>
  <c r="P70" i="4"/>
  <c r="J70" i="4"/>
  <c r="P69" i="4"/>
  <c r="J69" i="4"/>
  <c r="P68" i="4"/>
  <c r="J68" i="4"/>
  <c r="P67" i="4"/>
  <c r="J67" i="4"/>
  <c r="P66" i="4"/>
  <c r="I66" i="4"/>
  <c r="J66" i="4" s="1"/>
  <c r="P65" i="4"/>
  <c r="J65" i="4"/>
  <c r="P64" i="4"/>
  <c r="J64" i="4"/>
  <c r="P63" i="4"/>
  <c r="J63" i="4"/>
  <c r="P62" i="4"/>
  <c r="J62" i="4"/>
  <c r="P61" i="4"/>
  <c r="J61" i="4"/>
  <c r="P60" i="4"/>
  <c r="J60" i="4"/>
  <c r="P59" i="4"/>
  <c r="J59" i="4"/>
  <c r="P58" i="4"/>
  <c r="J58" i="4"/>
  <c r="P57" i="4"/>
  <c r="J57" i="4"/>
  <c r="P56" i="4"/>
  <c r="J56" i="4"/>
  <c r="P55" i="4"/>
  <c r="J55" i="4"/>
  <c r="P54" i="4"/>
  <c r="J54" i="4"/>
  <c r="P53" i="4"/>
  <c r="J53" i="4"/>
  <c r="P52" i="4"/>
  <c r="J52" i="4"/>
  <c r="P51" i="4"/>
  <c r="J51" i="4"/>
  <c r="P50" i="4"/>
  <c r="J50" i="4"/>
  <c r="P49" i="4"/>
  <c r="J49" i="4"/>
  <c r="P48" i="4"/>
  <c r="J48" i="4"/>
  <c r="P47" i="4"/>
  <c r="J47" i="4"/>
  <c r="P46" i="4"/>
  <c r="J46" i="4"/>
  <c r="P45" i="4"/>
  <c r="J45" i="4"/>
  <c r="P44" i="4"/>
  <c r="J44" i="4"/>
  <c r="P43" i="4"/>
  <c r="J43" i="4"/>
  <c r="P42" i="4"/>
  <c r="J42" i="4"/>
  <c r="P41" i="4"/>
  <c r="J41" i="4"/>
  <c r="P40" i="4"/>
  <c r="J40" i="4"/>
  <c r="P39" i="4"/>
  <c r="J39" i="4"/>
  <c r="P38" i="4"/>
  <c r="J38" i="4"/>
  <c r="J37" i="4"/>
  <c r="P36" i="4"/>
  <c r="J36" i="4"/>
  <c r="P35" i="4"/>
  <c r="J35" i="4"/>
  <c r="J34" i="4"/>
  <c r="P33" i="4"/>
  <c r="J33" i="4"/>
  <c r="P32" i="4"/>
  <c r="J32" i="4"/>
  <c r="P31" i="4"/>
  <c r="J31" i="4"/>
  <c r="P30" i="4"/>
  <c r="J30" i="4"/>
  <c r="P29" i="4"/>
  <c r="J29" i="4"/>
  <c r="P28" i="4"/>
  <c r="J28" i="4"/>
  <c r="P27" i="4"/>
  <c r="J27" i="4"/>
  <c r="P26" i="4"/>
  <c r="J26" i="4"/>
  <c r="P25" i="4"/>
  <c r="J25" i="4"/>
  <c r="P24" i="4"/>
  <c r="J24" i="4"/>
  <c r="P23" i="4"/>
  <c r="J23" i="4"/>
  <c r="P22" i="4"/>
  <c r="J22" i="4"/>
  <c r="P21" i="4"/>
  <c r="J21" i="4"/>
  <c r="P20" i="4"/>
  <c r="J20" i="4"/>
  <c r="P19" i="4"/>
  <c r="J19" i="4"/>
  <c r="P18" i="4"/>
  <c r="J18" i="4"/>
  <c r="P17" i="4"/>
  <c r="J17" i="4"/>
  <c r="P16" i="4"/>
  <c r="J16" i="4"/>
  <c r="P15" i="4"/>
  <c r="J15" i="4"/>
  <c r="P14" i="4"/>
  <c r="J14" i="4"/>
  <c r="P13" i="4"/>
  <c r="J13" i="4"/>
  <c r="P12" i="4"/>
  <c r="J12" i="4"/>
  <c r="P11" i="4"/>
  <c r="J11" i="4"/>
  <c r="P10" i="4"/>
  <c r="J10" i="4"/>
  <c r="P9" i="4"/>
  <c r="I9" i="4"/>
  <c r="J9" i="4" s="1"/>
  <c r="P8" i="4"/>
  <c r="J8" i="4"/>
  <c r="P7" i="4"/>
  <c r="J7" i="4"/>
  <c r="P6" i="4"/>
  <c r="J6" i="4"/>
  <c r="P5" i="4"/>
  <c r="J5" i="4"/>
  <c r="P4" i="4"/>
  <c r="J4" i="4"/>
  <c r="J56" i="5"/>
  <c r="P55" i="5"/>
  <c r="J55" i="5"/>
  <c r="P54" i="5"/>
  <c r="J54" i="5"/>
  <c r="P53" i="5"/>
  <c r="I53" i="5"/>
  <c r="J53" i="5" s="1"/>
  <c r="P52" i="5"/>
  <c r="J52" i="5"/>
  <c r="P51" i="5"/>
  <c r="J51" i="5"/>
  <c r="P50" i="5"/>
  <c r="J50" i="5"/>
  <c r="P49" i="5"/>
  <c r="J49" i="5"/>
  <c r="P48" i="5"/>
  <c r="J48" i="5"/>
  <c r="P47" i="5"/>
  <c r="J47" i="5"/>
  <c r="P46" i="5"/>
  <c r="J46" i="5"/>
  <c r="P45" i="5"/>
  <c r="J45" i="5"/>
  <c r="P44" i="5"/>
  <c r="J44" i="5"/>
  <c r="P43" i="5"/>
  <c r="J43" i="5"/>
  <c r="P42" i="5"/>
  <c r="J42" i="5"/>
  <c r="P41" i="5"/>
  <c r="J41" i="5"/>
  <c r="P40" i="5"/>
  <c r="J40" i="5"/>
  <c r="P39" i="5"/>
  <c r="J39" i="5"/>
  <c r="P38" i="5"/>
  <c r="J38" i="5"/>
  <c r="P37" i="5"/>
  <c r="J37" i="5"/>
  <c r="P36" i="5"/>
  <c r="J36" i="5"/>
  <c r="P35" i="5"/>
  <c r="J35" i="5"/>
  <c r="P34" i="5"/>
  <c r="J34" i="5"/>
  <c r="P33" i="5"/>
  <c r="J33" i="5"/>
  <c r="P32" i="5"/>
  <c r="J32" i="5"/>
  <c r="P31" i="5"/>
  <c r="J31" i="5"/>
  <c r="P30" i="5"/>
  <c r="J30" i="5"/>
  <c r="P29" i="5"/>
  <c r="J29" i="5"/>
  <c r="P28" i="5"/>
  <c r="J28" i="5"/>
  <c r="P27" i="5"/>
  <c r="J27" i="5"/>
  <c r="P26" i="5"/>
  <c r="J26" i="5"/>
  <c r="P25" i="5"/>
  <c r="J25" i="5"/>
  <c r="J24" i="5"/>
  <c r="P23" i="5"/>
  <c r="J23" i="5"/>
  <c r="P22" i="5"/>
  <c r="J22" i="5"/>
  <c r="P21" i="5"/>
  <c r="J21" i="5"/>
  <c r="P20" i="5"/>
  <c r="J20" i="5"/>
  <c r="P19" i="5"/>
  <c r="J19" i="5"/>
  <c r="P18" i="5"/>
  <c r="J18" i="5"/>
  <c r="P17" i="5"/>
  <c r="J17" i="5"/>
  <c r="P16" i="5"/>
  <c r="J16" i="5"/>
  <c r="P15" i="5"/>
  <c r="I15" i="5"/>
  <c r="F15" i="5"/>
  <c r="P14" i="5"/>
  <c r="J14" i="5"/>
  <c r="P13" i="5"/>
  <c r="J13" i="5"/>
  <c r="P12" i="5"/>
  <c r="J12" i="5"/>
  <c r="P11" i="5"/>
  <c r="J11" i="5"/>
  <c r="P10" i="5"/>
  <c r="J10" i="5"/>
  <c r="P9" i="5"/>
  <c r="J9" i="5"/>
  <c r="P8" i="5"/>
  <c r="J8" i="5"/>
  <c r="P7" i="5"/>
  <c r="J7" i="5"/>
  <c r="P6" i="5"/>
  <c r="J6" i="5"/>
  <c r="P5" i="5"/>
  <c r="J5" i="5"/>
  <c r="P4" i="5"/>
  <c r="J4" i="5"/>
  <c r="P20" i="6"/>
  <c r="J20" i="6"/>
  <c r="P19" i="6"/>
  <c r="J19" i="6"/>
  <c r="K18" i="6"/>
  <c r="P18" i="6" s="1"/>
  <c r="J18" i="6"/>
  <c r="P17" i="6"/>
  <c r="J17" i="6"/>
  <c r="P16" i="6"/>
  <c r="J16" i="6"/>
  <c r="P15" i="6"/>
  <c r="J15" i="6"/>
  <c r="P14" i="6"/>
  <c r="J14" i="6"/>
  <c r="P13" i="6"/>
  <c r="J13" i="6"/>
  <c r="P12" i="6"/>
  <c r="J12" i="6"/>
  <c r="P11" i="6"/>
  <c r="J11" i="6"/>
  <c r="P10" i="6"/>
  <c r="J10" i="6"/>
  <c r="P9" i="6"/>
  <c r="J9" i="6"/>
  <c r="P8" i="6"/>
  <c r="J8" i="6"/>
  <c r="P7" i="6"/>
  <c r="J7" i="6"/>
  <c r="J6" i="6"/>
  <c r="P5" i="6"/>
  <c r="J5" i="6"/>
  <c r="P4" i="6"/>
  <c r="J4" i="6"/>
  <c r="P47" i="7"/>
  <c r="J47" i="7"/>
  <c r="P46" i="7"/>
  <c r="J46" i="7"/>
  <c r="K45" i="7"/>
  <c r="P45" i="7" s="1"/>
  <c r="I45" i="7"/>
  <c r="E45" i="7"/>
  <c r="P44" i="7"/>
  <c r="J44" i="7"/>
  <c r="P43" i="7"/>
  <c r="I43" i="7"/>
  <c r="F43" i="7"/>
  <c r="E43" i="7"/>
  <c r="P42" i="7"/>
  <c r="J42" i="7"/>
  <c r="P41" i="7"/>
  <c r="J41" i="7"/>
  <c r="P40" i="7"/>
  <c r="J40" i="7"/>
  <c r="P39" i="7"/>
  <c r="J39" i="7"/>
  <c r="P38" i="7"/>
  <c r="J38" i="7"/>
  <c r="P37" i="7"/>
  <c r="J37" i="7"/>
  <c r="P36" i="7"/>
  <c r="J36" i="7"/>
  <c r="K35" i="7"/>
  <c r="P35" i="7" s="1"/>
  <c r="J35" i="7"/>
  <c r="P34" i="7"/>
  <c r="J34" i="7"/>
  <c r="P33" i="7"/>
  <c r="J33" i="7"/>
  <c r="P32" i="7"/>
  <c r="J32" i="7"/>
  <c r="P31" i="7"/>
  <c r="J31" i="7"/>
  <c r="P30" i="7"/>
  <c r="J30" i="7"/>
  <c r="P29" i="7"/>
  <c r="J29" i="7"/>
  <c r="K28" i="7"/>
  <c r="P28" i="7" s="1"/>
  <c r="J28" i="7"/>
  <c r="K27" i="7"/>
  <c r="P27" i="7" s="1"/>
  <c r="J27" i="7"/>
  <c r="P26" i="7"/>
  <c r="J26" i="7"/>
  <c r="P25" i="7"/>
  <c r="J25" i="7"/>
  <c r="P24" i="7"/>
  <c r="J24" i="7"/>
  <c r="P23" i="7"/>
  <c r="J23" i="7"/>
  <c r="P22" i="7"/>
  <c r="J22" i="7"/>
  <c r="P21" i="7"/>
  <c r="J21" i="7"/>
  <c r="P20" i="7"/>
  <c r="J20" i="7"/>
  <c r="P19" i="7"/>
  <c r="J19" i="7"/>
  <c r="P18" i="7"/>
  <c r="J18" i="7"/>
  <c r="P17" i="7"/>
  <c r="J17" i="7"/>
  <c r="J16" i="7"/>
  <c r="K15" i="7"/>
  <c r="P15" i="7" s="1"/>
  <c r="I15" i="7"/>
  <c r="F15" i="7"/>
  <c r="E15" i="7"/>
  <c r="P14" i="7"/>
  <c r="J14" i="7"/>
  <c r="P13" i="7"/>
  <c r="J13" i="7"/>
  <c r="K12" i="7"/>
  <c r="P12" i="7" s="1"/>
  <c r="J12" i="7"/>
  <c r="P11" i="7"/>
  <c r="J11" i="7"/>
  <c r="P10" i="7"/>
  <c r="J10" i="7"/>
  <c r="P9" i="7"/>
  <c r="J9" i="7"/>
  <c r="P8" i="7"/>
  <c r="J8" i="7"/>
  <c r="P7" i="7"/>
  <c r="J7" i="7"/>
  <c r="P6" i="7"/>
  <c r="J6" i="7"/>
  <c r="P5" i="7"/>
  <c r="J5" i="7"/>
  <c r="K4" i="7"/>
  <c r="P4" i="7" s="1"/>
  <c r="F4" i="7"/>
  <c r="J4" i="7" s="1"/>
  <c r="P42" i="3"/>
  <c r="J42" i="3"/>
  <c r="P41" i="3"/>
  <c r="J41" i="3"/>
  <c r="P40" i="3"/>
  <c r="J40" i="3"/>
  <c r="P39" i="3"/>
  <c r="J39" i="3"/>
  <c r="P38" i="3"/>
  <c r="J38" i="3"/>
  <c r="P37" i="3"/>
  <c r="J37" i="3"/>
  <c r="P36" i="3"/>
  <c r="J36" i="3"/>
  <c r="P35" i="3"/>
  <c r="J35" i="3"/>
  <c r="P34" i="3"/>
  <c r="J34" i="3"/>
  <c r="P33" i="3"/>
  <c r="J33" i="3"/>
  <c r="P32" i="3"/>
  <c r="J32" i="3"/>
  <c r="P31" i="3"/>
  <c r="J31" i="3"/>
  <c r="P30" i="3"/>
  <c r="J30" i="3"/>
  <c r="P29" i="3"/>
  <c r="J29" i="3"/>
  <c r="P28" i="3"/>
  <c r="J28" i="3"/>
  <c r="P27" i="3"/>
  <c r="J27" i="3"/>
  <c r="P26" i="3"/>
  <c r="J26" i="3"/>
  <c r="P25" i="3"/>
  <c r="J25" i="3"/>
  <c r="P24" i="3"/>
  <c r="J24" i="3"/>
  <c r="P23" i="3"/>
  <c r="J23" i="3"/>
  <c r="P22" i="3"/>
  <c r="J22" i="3"/>
  <c r="P21" i="3"/>
  <c r="J21" i="3"/>
  <c r="P20" i="3"/>
  <c r="I20" i="3"/>
  <c r="J20" i="3" s="1"/>
  <c r="P19" i="3"/>
  <c r="J19" i="3"/>
  <c r="P18" i="3"/>
  <c r="I18" i="3"/>
  <c r="J18" i="3" s="1"/>
  <c r="P17" i="3"/>
  <c r="I17" i="3"/>
  <c r="J17" i="3" s="1"/>
  <c r="P16" i="3"/>
  <c r="I16" i="3"/>
  <c r="J16" i="3" s="1"/>
  <c r="P15" i="3"/>
  <c r="I15" i="3"/>
  <c r="J15" i="3" s="1"/>
  <c r="P14" i="3"/>
  <c r="J14" i="3"/>
  <c r="P13" i="3"/>
  <c r="J13" i="3"/>
  <c r="P12" i="3"/>
  <c r="J12" i="3"/>
  <c r="P11" i="3"/>
  <c r="J11" i="3"/>
  <c r="P10" i="3"/>
  <c r="J10" i="3"/>
  <c r="P9" i="3"/>
  <c r="J9" i="3"/>
  <c r="P8" i="3"/>
  <c r="J8" i="3"/>
  <c r="P7" i="3"/>
  <c r="J7" i="3"/>
  <c r="P6" i="3"/>
  <c r="J6" i="3"/>
  <c r="P5" i="3"/>
  <c r="J5" i="3"/>
  <c r="P4" i="3"/>
  <c r="J4" i="3"/>
  <c r="J4" i="8" l="1"/>
  <c r="P4" i="8"/>
  <c r="J15" i="5"/>
  <c r="J43" i="7"/>
  <c r="J45" i="7"/>
  <c r="J15" i="7"/>
</calcChain>
</file>

<file path=xl/sharedStrings.xml><?xml version="1.0" encoding="utf-8"?>
<sst xmlns="http://schemas.openxmlformats.org/spreadsheetml/2006/main" count="827" uniqueCount="295">
  <si>
    <t>Contributions plan​/s</t>
  </si>
  <si>
    <t>0937/22DA</t>
  </si>
  <si>
    <t>Coffs Harbour City Council</t>
  </si>
  <si>
    <t>Administration Levy
Coffs Harbour Road Network
Open Space
Surf Rescue Facilities
Korora Rural Residential</t>
  </si>
  <si>
    <t>0698/21DA</t>
  </si>
  <si>
    <t>Administration Levy
Coffs Harbour Road Network
Open Space
Surf Rescue Facilities
West Coffs Harbour</t>
  </si>
  <si>
    <t>1029/21DA</t>
  </si>
  <si>
    <t>Administration Levy
Coffs Harbour Road Network
Open Space
Surf Rescue Facilities</t>
  </si>
  <si>
    <t>0753/22DA</t>
  </si>
  <si>
    <t>0558/22DA</t>
  </si>
  <si>
    <t>0612/22DA</t>
  </si>
  <si>
    <t>Administration Levy
Coffs Harbour Road Network
Open Space
Surf Rescue Facilities
Bonville Large Lot</t>
  </si>
  <si>
    <t>0820/22DA</t>
  </si>
  <si>
    <t>0096/22DA</t>
  </si>
  <si>
    <t>0022/22DA</t>
  </si>
  <si>
    <t>0059/22DA</t>
  </si>
  <si>
    <t>0849/03DA</t>
  </si>
  <si>
    <t>Open Space
Korora Rural Residential Area</t>
  </si>
  <si>
    <t>0826/22DA</t>
  </si>
  <si>
    <t>0867/22DA</t>
  </si>
  <si>
    <t>0371/20DA</t>
  </si>
  <si>
    <t>0572/22DA</t>
  </si>
  <si>
    <t>0510/18DA</t>
  </si>
  <si>
    <t>1034/22DA</t>
  </si>
  <si>
    <t>1071/21DA</t>
  </si>
  <si>
    <t>1068/21DA</t>
  </si>
  <si>
    <t>Administration Levy
Coffs Harbour Road Network
Open Space
Surf Rescue Facilities
Moonee Release Area</t>
  </si>
  <si>
    <t>0346/18DA</t>
  </si>
  <si>
    <t>0992/22DA</t>
  </si>
  <si>
    <t>1087/22DA</t>
  </si>
  <si>
    <t>0042/22DA</t>
  </si>
  <si>
    <t>0086/22DA</t>
  </si>
  <si>
    <t>0042/23DA</t>
  </si>
  <si>
    <t>0720/22DA</t>
  </si>
  <si>
    <t>0404/19DA</t>
  </si>
  <si>
    <t>0255/22DA</t>
  </si>
  <si>
    <t>0457/18DA</t>
  </si>
  <si>
    <t>0456/18DA</t>
  </si>
  <si>
    <t>SSD7198 &amp; 0398/15DA</t>
  </si>
  <si>
    <t>Department of Planning and Environment</t>
  </si>
  <si>
    <t>0406/22DA</t>
  </si>
  <si>
    <t>0769/22DA</t>
  </si>
  <si>
    <t>1058/22DA</t>
  </si>
  <si>
    <t>0039/23DA</t>
  </si>
  <si>
    <t>0102/23DA</t>
  </si>
  <si>
    <t>0610/22DA</t>
  </si>
  <si>
    <t>0952/15DA</t>
  </si>
  <si>
    <t>0317/17DA</t>
  </si>
  <si>
    <t>0125/23DA</t>
  </si>
  <si>
    <t>0081/19DA</t>
  </si>
  <si>
    <t>0017/23DA</t>
  </si>
  <si>
    <t>0710/22DA</t>
  </si>
  <si>
    <t>City of Coffs Harbour</t>
  </si>
  <si>
    <t>0104/95DA</t>
  </si>
  <si>
    <t>Mines and Extractive Industustries</t>
  </si>
  <si>
    <t>0112/23DA</t>
  </si>
  <si>
    <t>0055/23DA</t>
  </si>
  <si>
    <t>0973/22DA</t>
  </si>
  <si>
    <t>0748/22DA</t>
  </si>
  <si>
    <t>1027/22DA</t>
  </si>
  <si>
    <t>0312/08DA</t>
  </si>
  <si>
    <t xml:space="preserve">Administration Levy
Coffs Harbour Road Network
Open Space
Surf Rescue Facilities
Woolgoolga/Safety Beach </t>
  </si>
  <si>
    <t>0628/22DA</t>
  </si>
  <si>
    <t>0132/23DA</t>
  </si>
  <si>
    <t>1032/22DA</t>
  </si>
  <si>
    <t>0109/23DA</t>
  </si>
  <si>
    <t>0403/20DA</t>
  </si>
  <si>
    <t>Administration Levy
Coffs Harbour Road Network
Open Space
Surf Rescue Facilities
Park Beach</t>
  </si>
  <si>
    <t>0136/23DA</t>
  </si>
  <si>
    <t>0178/23DA</t>
  </si>
  <si>
    <t>0328/19DA</t>
  </si>
  <si>
    <t>0229/23DA</t>
  </si>
  <si>
    <t>0985/22DA</t>
  </si>
  <si>
    <t>0876/22DA</t>
  </si>
  <si>
    <t>0726/18DA</t>
  </si>
  <si>
    <t>0562/22DA</t>
  </si>
  <si>
    <t>0266/23DA</t>
  </si>
  <si>
    <t>0714/22DA</t>
  </si>
  <si>
    <t>0260/21DA</t>
  </si>
  <si>
    <t>0115/22DA</t>
  </si>
  <si>
    <t>0150/23DA</t>
  </si>
  <si>
    <t>0308/23DA</t>
  </si>
  <si>
    <t>0341/23DA</t>
  </si>
  <si>
    <t>0964/22DA</t>
  </si>
  <si>
    <t>City of Coffs Harbour Contributions Register</t>
  </si>
  <si>
    <t>0311/23DA</t>
  </si>
  <si>
    <t>0600/22DA</t>
  </si>
  <si>
    <t>0477/22DA</t>
  </si>
  <si>
    <t>0257/23DA</t>
  </si>
  <si>
    <t>0296/12DA</t>
  </si>
  <si>
    <t>0326/23DA</t>
  </si>
  <si>
    <t xml:space="preserve">Administration Levy
Coffs Harbour Road Network
Open Space
Surf Rescue Facilities </t>
  </si>
  <si>
    <t>0264/23DA</t>
  </si>
  <si>
    <t>0519/22DA</t>
  </si>
  <si>
    <t>0767/18DA</t>
  </si>
  <si>
    <t>Administration Levy
Coffs Harbour Road Network
Open Space
Surf Rescue Facilities 
North Bonville</t>
  </si>
  <si>
    <t>Administration Levy
Coffs Harbour Road Network
Open Space
Surf Rescue Facilities 
Bonville Large Lot</t>
  </si>
  <si>
    <t>0408/19DA
0165/22DM
0167/22DM</t>
  </si>
  <si>
    <t>0766/21DA</t>
  </si>
  <si>
    <t>0380/23DA</t>
  </si>
  <si>
    <t>1035/22DA</t>
  </si>
  <si>
    <t>0640/20DA</t>
  </si>
  <si>
    <t>0420/23DA</t>
  </si>
  <si>
    <t>0362/23DA</t>
  </si>
  <si>
    <t>0430/23DA</t>
  </si>
  <si>
    <t>0077/23DA</t>
  </si>
  <si>
    <t>0690/22DA</t>
  </si>
  <si>
    <t>0846/18DA</t>
  </si>
  <si>
    <t>Administration Levy
Coffs Harbour Road Network
Open Space
Surf Rescue Facilities 
West Coffs</t>
  </si>
  <si>
    <t>0170/23DA</t>
  </si>
  <si>
    <t>0400/18DA</t>
  </si>
  <si>
    <t>0953/14DA</t>
  </si>
  <si>
    <t>1020/21DA</t>
  </si>
  <si>
    <t>WITHDRAWN</t>
  </si>
  <si>
    <t>0664/21DA</t>
  </si>
  <si>
    <t>1168/21DA</t>
  </si>
  <si>
    <t>0130/23DA</t>
  </si>
  <si>
    <t>0828/21DA</t>
  </si>
  <si>
    <t>0943/21DA</t>
  </si>
  <si>
    <t xml:space="preserve">Administration Levy
Coffs Harbour Road Network
Open Space
Traffic &amp; Transport Sth Coffs
Open Space Sth Coffs
Surf Rescue Facilities </t>
  </si>
  <si>
    <t>0279/23DA</t>
  </si>
  <si>
    <t>0473/23DA</t>
  </si>
  <si>
    <t>0207/18DA</t>
  </si>
  <si>
    <t>Administration Levy
Coffs Harbour Road Network
Open Space
Surf Rescue Facilities 
Open Space Woolgoolga</t>
  </si>
  <si>
    <t>0234/23DA</t>
  </si>
  <si>
    <t>0498/19DA</t>
  </si>
  <si>
    <t>0595/22DA</t>
  </si>
  <si>
    <t>City Center Car Parking</t>
  </si>
  <si>
    <t>0654/21DA</t>
  </si>
  <si>
    <t>0536/23DA</t>
  </si>
  <si>
    <t>0611/21DA</t>
  </si>
  <si>
    <t>1080/17DA</t>
  </si>
  <si>
    <t>0144/21DA</t>
  </si>
  <si>
    <t xml:space="preserve">Administration Levy
Coffs Harbour Road Network
Open Space
Traffic Facilities Moonee
Open Space Moonee
Surf Rescue Facilities </t>
  </si>
  <si>
    <t>0273/23DA</t>
  </si>
  <si>
    <t>1023/21DA</t>
  </si>
  <si>
    <t>0009/19DA</t>
  </si>
  <si>
    <t>1108/22DA</t>
  </si>
  <si>
    <t>0574/23DA</t>
  </si>
  <si>
    <t>0824/22DA</t>
  </si>
  <si>
    <t>0631/23DA</t>
  </si>
  <si>
    <t>0105/23DA</t>
  </si>
  <si>
    <t>0538/23DA</t>
  </si>
  <si>
    <t>0595/23DA</t>
  </si>
  <si>
    <t xml:space="preserve">Administration Levy
Coffs Harbour Road Network
Open Space
Surf Rescue Facilities 
 West Coffs </t>
  </si>
  <si>
    <t>0866/15DA</t>
  </si>
  <si>
    <t>0054/23DA</t>
  </si>
  <si>
    <t>0689/23DA</t>
  </si>
  <si>
    <t>0884/15DA</t>
  </si>
  <si>
    <t>0693/23DA</t>
  </si>
  <si>
    <t>0620/23DA</t>
  </si>
  <si>
    <t>0406/23DA</t>
  </si>
  <si>
    <t>0467/23DA</t>
  </si>
  <si>
    <t>0556/23DA</t>
  </si>
  <si>
    <t>0401/18DA</t>
  </si>
  <si>
    <t>0170/18DA</t>
  </si>
  <si>
    <t>0823/23DA</t>
  </si>
  <si>
    <t xml:space="preserve">Consent Authority </t>
  </si>
  <si>
    <t>DA/CDC
Approval 
Date</t>
  </si>
  <si>
    <t>DA/CDC
Number</t>
  </si>
  <si>
    <t>Open Space</t>
  </si>
  <si>
    <t>Roads and traffic facilities</t>
  </si>
  <si>
    <t>Community Facilities</t>
  </si>
  <si>
    <t>Drainage and stormwater management</t>
  </si>
  <si>
    <t>Other</t>
  </si>
  <si>
    <t>Total contributions amount payable</t>
  </si>
  <si>
    <t>Monetary amount received</t>
  </si>
  <si>
    <t>Material public benefit received value (Works in kind)</t>
  </si>
  <si>
    <t>Land dedicated value</t>
  </si>
  <si>
    <t>Material Public benefit received location (Works in kind)</t>
  </si>
  <si>
    <t>Land dedicated location</t>
  </si>
  <si>
    <t>Date of final contributions payment</t>
  </si>
  <si>
    <t>Total contributions amount received</t>
  </si>
  <si>
    <t>0797/23DA</t>
  </si>
  <si>
    <t xml:space="preserve">Administration Levy
Coffs Harbour Road Network
Open Space
Surf Rescue Facilities
West Coffs Harbour </t>
  </si>
  <si>
    <t>Administration Levy
Coffs Harbour Road Network
Open Space
Surf Rescue Facilities
Park Beach Area</t>
  </si>
  <si>
    <t xml:space="preserve">Administration Levy
Coffs Harbour Road Network
Open Space
Surf Rescue Facilities
Park Beach Area </t>
  </si>
  <si>
    <t>Administration Levy
Coffs Harbour Road Network
Open Space
Surf Rescue Facilities
West Woolgoolga Release Area</t>
  </si>
  <si>
    <t>0309/23DA</t>
  </si>
  <si>
    <t>0728/23DA</t>
  </si>
  <si>
    <t>0611/23DA</t>
  </si>
  <si>
    <t>0815/23DA</t>
  </si>
  <si>
    <t>0801/23DA</t>
  </si>
  <si>
    <t>0066/23DA</t>
  </si>
  <si>
    <t>0979/22DA</t>
  </si>
  <si>
    <t>1037/22DA</t>
  </si>
  <si>
    <t>Administration Levy
Coffs Harbour Road Network
Open Space
Surf Rescue Facilities 
 Hearns Lake/Sandy Beach</t>
  </si>
  <si>
    <t>Administration Levy
Coffs Harbour Road Network
Open Space
Surf Rescue Facilities 
Park Beach Area</t>
  </si>
  <si>
    <t>0722/07DA</t>
  </si>
  <si>
    <t>0033/17DA
0035/18DM
0035/19DM
0116/19DM
0048/20DM
0145/20DM</t>
  </si>
  <si>
    <t>0865/17DA
0115/21DM
0130/23DM</t>
  </si>
  <si>
    <t>0902/17DA
0090/19DM
0115/21DM
0081/23DM</t>
  </si>
  <si>
    <t>0291/19DA
0154/21DM
0160/22DM</t>
  </si>
  <si>
    <t>Administration Levy
Coffs Harbour Road Network
Open Space
Surf Rescue Facilities 
 West Coffs Harbour</t>
  </si>
  <si>
    <t>1266/05DA</t>
  </si>
  <si>
    <t>0775/23DA</t>
  </si>
  <si>
    <t>0757/23DA</t>
  </si>
  <si>
    <t>0107/24DA</t>
  </si>
  <si>
    <t>0110/24DA</t>
  </si>
  <si>
    <t>0616/23DA</t>
  </si>
  <si>
    <t>0567/22DA</t>
  </si>
  <si>
    <t>0125/24DA</t>
  </si>
  <si>
    <t>0748/23DA</t>
  </si>
  <si>
    <t>0750/23DA</t>
  </si>
  <si>
    <t>0732/22DA</t>
  </si>
  <si>
    <t>0163/24DA</t>
  </si>
  <si>
    <t>0282/24DA</t>
  </si>
  <si>
    <t>0814/20DA</t>
  </si>
  <si>
    <t>0145/24DA</t>
  </si>
  <si>
    <t>0214/24DA</t>
  </si>
  <si>
    <t>0230/24DA</t>
  </si>
  <si>
    <t>0495/22DA</t>
  </si>
  <si>
    <t>Administration Levy
Coffs Harbour Road Network
Open Space
Surf Rescue Facilities
West Coffs</t>
  </si>
  <si>
    <t>0177/23DA</t>
  </si>
  <si>
    <t>0174/24DA</t>
  </si>
  <si>
    <t>1091/21DA</t>
  </si>
  <si>
    <t>0559/22DA</t>
  </si>
  <si>
    <t>Administration Levy
Coffs Harbour Road Network
Open Space
Surf Rescue Facilities
North Boambee Valley</t>
  </si>
  <si>
    <t>0976/15DA</t>
  </si>
  <si>
    <t>0489/13DA</t>
  </si>
  <si>
    <t>Administration Levy
Coffs Harbour Road Network
Open Space
Surf Rescue Facilities
South Coffs</t>
  </si>
  <si>
    <t>0386/24DA</t>
  </si>
  <si>
    <t>0553/19DA</t>
  </si>
  <si>
    <t>1008/16DA</t>
  </si>
  <si>
    <t>0004/95DA</t>
  </si>
  <si>
    <t>Administration Levy
Coffs Harbour Road Network
Open Space
Surf Rescue Facilities
Safety Beach</t>
  </si>
  <si>
    <t>0184/24DA</t>
  </si>
  <si>
    <t>TBC</t>
  </si>
  <si>
    <t>CDC 33 Saltwater Crs</t>
  </si>
  <si>
    <t>0313/24DA</t>
  </si>
  <si>
    <t>0388/24DA</t>
  </si>
  <si>
    <t>0471/23DA</t>
  </si>
  <si>
    <t>0491/23DA</t>
  </si>
  <si>
    <t>0423/24DA</t>
  </si>
  <si>
    <t>0351/24DA</t>
  </si>
  <si>
    <t>0371/24DA</t>
  </si>
  <si>
    <t>0734/22DA</t>
  </si>
  <si>
    <t>0820/99DA</t>
  </si>
  <si>
    <t>Administration Levy
Coffs Harbour Road Network
Open Space
Surf Rescue Facilities
Library Resources
Beach Protection Works</t>
  </si>
  <si>
    <t>1017/22DA</t>
  </si>
  <si>
    <t>1090/22DA</t>
  </si>
  <si>
    <t>0149/23DA</t>
  </si>
  <si>
    <t>0210/23DA</t>
  </si>
  <si>
    <t>0632/23DA</t>
  </si>
  <si>
    <t>0150/24DA</t>
  </si>
  <si>
    <t>0291/24DA</t>
  </si>
  <si>
    <t>0373/24DA</t>
  </si>
  <si>
    <t>MBC Group</t>
  </si>
  <si>
    <t>23000142/1</t>
  </si>
  <si>
    <t>0453/24DA</t>
  </si>
  <si>
    <t>Woolgoolga Town Centre</t>
  </si>
  <si>
    <t>0109/24DA</t>
  </si>
  <si>
    <t>0396/23DA</t>
  </si>
  <si>
    <t>0131/24DA</t>
  </si>
  <si>
    <t>0431/24DA</t>
  </si>
  <si>
    <t>0152/24DA</t>
  </si>
  <si>
    <t>0372/24DA</t>
  </si>
  <si>
    <t>0421/24DA</t>
  </si>
  <si>
    <t>0436/21DA</t>
  </si>
  <si>
    <t>0468/24DA</t>
  </si>
  <si>
    <t>0504/24DA</t>
  </si>
  <si>
    <t>0526/24DA</t>
  </si>
  <si>
    <t>0478/24DA</t>
  </si>
  <si>
    <t>0803/23DA</t>
  </si>
  <si>
    <t>0515/24DA</t>
  </si>
  <si>
    <t>0045/24DA</t>
  </si>
  <si>
    <t>0325/24DA</t>
  </si>
  <si>
    <t>0376/24DA</t>
  </si>
  <si>
    <t>0466/24DA</t>
  </si>
  <si>
    <t>0534/24DA</t>
  </si>
  <si>
    <t>0539/24DA</t>
  </si>
  <si>
    <t>0222/23DA</t>
  </si>
  <si>
    <t>0607/24DA</t>
  </si>
  <si>
    <t>0829/23DA</t>
  </si>
  <si>
    <t>0388/23DA</t>
  </si>
  <si>
    <t>0601/22DA</t>
  </si>
  <si>
    <t>0900/22DA</t>
  </si>
  <si>
    <t>NB2310634</t>
  </si>
  <si>
    <t>Coastline Buliding Certification Group</t>
  </si>
  <si>
    <t>Compling development certificates issued by private certifiers</t>
  </si>
  <si>
    <t>CDC
Number</t>
  </si>
  <si>
    <t>CDC
Approval 
Date</t>
  </si>
  <si>
    <t>0020/23DA</t>
  </si>
  <si>
    <t>0578/24DA</t>
  </si>
  <si>
    <t>Applications approved by the City of Coffs Harbour lodged between 1 July 2023 - 30 June 2024</t>
  </si>
  <si>
    <t>Applications approved by the City of Coffs Harbour lodged between 1 July 2022 - 30 June 2023</t>
  </si>
  <si>
    <t>Applications approved by the City of Coffs Harbour lodged between 1 July 2021 - 30 June 2022</t>
  </si>
  <si>
    <t>0366/24DA
0117/24DM</t>
  </si>
  <si>
    <t>0506/24DA</t>
  </si>
  <si>
    <t>Applications approved by the City of Coffs Harbour lodged between 1 July 2020 - 30 June 2021</t>
  </si>
  <si>
    <t>Applications approved by the City of Coffs Harbour lodged prior to 1 July 2019</t>
  </si>
  <si>
    <t>0547/24DA</t>
  </si>
  <si>
    <t>0596/24DA</t>
  </si>
  <si>
    <t>0619/24DA</t>
  </si>
  <si>
    <t>0384/23DA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</si>
</sst>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36"/>
      <color theme="8" tint="-0.49998474074526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/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1" applyNumberFormat="1" applyFont="1"/>
    <xf numFmtId="0" fontId="0" fillId="0" borderId="0" xfId="1" applyNumberFormat="1" applyFont="1" applyAlignment="1">
      <alignment horizontal="right"/>
    </xf>
    <xf numFmtId="14" fontId="0" fillId="0" borderId="0" xfId="1" applyNumberFormat="1" applyFont="1"/>
    <xf numFmtId="14" fontId="0" fillId="0" borderId="0" xfId="1" applyNumberFormat="1" applyFont="1" applyAlignment="1">
      <alignment horizontal="right"/>
    </xf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44" fontId="0" fillId="0" borderId="0" xfId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44" fontId="0" fillId="0" borderId="0" xfId="1" applyFont="1" applyAlignment="1">
      <alignment wrapText="1"/>
    </xf>
    <xf numFmtId="44" fontId="0" fillId="0" borderId="0" xfId="1" applyFont="1" applyAlignment="1">
      <alignment horizontal="center"/>
    </xf>
    <xf numFmtId="44" fontId="0" fillId="0" borderId="0" xfId="1" applyFont="1" applyFill="1" applyBorder="1" applyAlignment="1"/>
    <xf numFmtId="44" fontId="5" fillId="0" borderId="0" xfId="1" applyFont="1" applyAlignment="1">
      <alignment horizontal="right" wrapText="1"/>
    </xf>
    <xf numFmtId="44" fontId="0" fillId="0" borderId="0" xfId="1" applyFont="1" applyFill="1" applyBorder="1" applyAlignment="1">
      <alignment horizontal="center"/>
    </xf>
    <xf numFmtId="44" fontId="0" fillId="0" borderId="0" xfId="1" applyFont="1" applyFill="1"/>
    <xf numFmtId="16" fontId="0" fillId="0" borderId="0" xfId="1" applyNumberFormat="1" applyFont="1"/>
    <xf numFmtId="0" fontId="6" fillId="0" borderId="0" xfId="0" applyFont="1" applyAlignment="1">
      <alignment vertical="center"/>
    </xf>
    <xf numFmtId="0" fontId="0" fillId="0" borderId="0" xfId="0" applyBorder="1"/>
    <xf numFmtId="14" fontId="0" fillId="0" borderId="0" xfId="0" applyNumberFormat="1" applyBorder="1"/>
    <xf numFmtId="44" fontId="0" fillId="0" borderId="0" xfId="1" applyFont="1" applyBorder="1"/>
    <xf numFmtId="14" fontId="0" fillId="0" borderId="0" xfId="1" applyNumberFormat="1" applyFont="1" applyBorder="1"/>
  </cellXfs>
  <cellStyles count="2">
    <cellStyle name="Currency" xfId="1" builtinId="4"/>
    <cellStyle name="Normal" xfId="0" builtinId="0"/>
  </cellStyles>
  <dxfs count="27">
    <dxf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A0115F-280F-4B9D-A86F-2EAA35182641}" name="Table23" displayName="Table23" ref="A3:Q51" totalsRowShown="0" headerRowDxfId="26">
  <autoFilter ref="A3:Q51" xr:uid="{6CA0115F-280F-4B9D-A86F-2EAA35182641}"/>
  <sortState xmlns:xlrd2="http://schemas.microsoft.com/office/spreadsheetml/2017/richdata2" ref="A3:Q4">
    <sortCondition ref="C3"/>
  </sortState>
  <tableColumns count="17">
    <tableColumn id="2" xr3:uid="{44414C39-1B74-42A0-AE9A-ABC9691D4AA6}" name="DA/CDC_x000a_Number"/>
    <tableColumn id="3" xr3:uid="{11873EED-6B06-4FD1-A06B-AEA532FFD01E}" name="Consent Authority "/>
    <tableColumn id="4" xr3:uid="{83A090FE-DE0A-4EE0-8E3C-50042DC8A01D}" name="DA/CDC_x000a_Approval _x000a_Date"/>
    <tableColumn id="5" xr3:uid="{42374350-75C5-434E-9F7D-A16B9CB389FD}" name="Contributions plan​/s"/>
    <tableColumn id="6" xr3:uid="{1364A830-C2D1-4405-B17C-1A8ADDFFA273}" name="Open Space" dataCellStyle="Currency"/>
    <tableColumn id="7" xr3:uid="{A5B69FF2-F2CA-4DB9-83FF-606BCB022C73}" name="Roads and traffic facilities" dataCellStyle="Currency"/>
    <tableColumn id="8" xr3:uid="{271D0359-D80A-4C93-B4B5-C8AE2ACDB07D}" name="Community Facilities" dataCellStyle="Currency"/>
    <tableColumn id="9" xr3:uid="{A8E277B2-EBEA-4638-9754-CE769080E59C}" name="Drainage and stormwater management" dataCellStyle="Currency"/>
    <tableColumn id="10" xr3:uid="{B07BD5AF-4BD3-4272-89E5-C2525AD29308}" name="Other" dataCellStyle="Currency"/>
    <tableColumn id="11" xr3:uid="{46B38EAE-51B1-40D4-A13D-BF87E4A17867}" name="Total contributions amount payable" dataCellStyle="Currency">
      <calculatedColumnFormula>Table23[[#This Row],[Other]]+Table23[[#This Row],[Drainage and stormwater management]]+Table23[[#This Row],[Community Facilities]]+Table23[[#This Row],[Roads and traffic facilities]]+Table23[[#This Row],[Open Space]]</calculatedColumnFormula>
    </tableColumn>
    <tableColumn id="13" xr3:uid="{01288127-2636-416E-B5DF-0C7DDFC6D3C4}" name="Monetary amount received" dataCellStyle="Currency"/>
    <tableColumn id="14" xr3:uid="{993C8273-899E-42D3-A02F-666F535239B1}" name="Material public benefit received value (Works in kind)" dataCellStyle="Currency"/>
    <tableColumn id="15" xr3:uid="{A49D2EA9-C019-40D8-A5E2-F8306CCE0543}" name="Material Public benefit received location (Works in kind)" dataCellStyle="Currency"/>
    <tableColumn id="16" xr3:uid="{FF514F5F-B67C-4CEB-B8D3-B546253E214E}" name="Land dedicated value" dataCellStyle="Currency"/>
    <tableColumn id="17" xr3:uid="{3B9EC06B-CC1E-49EB-8803-30784B299B62}" name="Land dedicated location" dataCellStyle="Currency"/>
    <tableColumn id="18" xr3:uid="{ACAFCC4B-11BC-40C0-9188-EE9AAB749F4B}" name="Total contributions amount received" dataCellStyle="Currency"/>
    <tableColumn id="20" xr3:uid="{F0C21E86-E0EE-45FD-A900-C651B431E6DA}" name="Date of final contributions payment" dataDxfId="25" dataCellStyle="Currency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7C0B0E-B86B-435A-80A4-1E2D2A6A9B07}" name="Table28" displayName="Table28" ref="A3:Q77" totalsRowShown="0" headerRowDxfId="24">
  <autoFilter ref="A3:Q77" xr:uid="{227C0B0E-B86B-435A-80A4-1E2D2A6A9B07}"/>
  <sortState xmlns:xlrd2="http://schemas.microsoft.com/office/spreadsheetml/2017/richdata2" ref="A4:Q53">
    <sortCondition ref="C3:C53"/>
  </sortState>
  <tableColumns count="17">
    <tableColumn id="2" xr3:uid="{83D561CA-B27A-410E-937E-16D00B378E5B}" name="DA/CDC_x000a_Number"/>
    <tableColumn id="3" xr3:uid="{363D1C3A-437C-4009-8388-EEEA6997D5D6}" name="Consent Authority "/>
    <tableColumn id="4" xr3:uid="{2B08C23F-EFE0-46A3-A09C-076425553BF6}" name="DA/CDC_x000a_Approval _x000a_Date"/>
    <tableColumn id="5" xr3:uid="{FC22F80E-F1D8-4422-A5DD-F5DC3FA61912}" name="Contributions plan​/s"/>
    <tableColumn id="6" xr3:uid="{A5A76EB5-4C41-4CC5-B66C-22149AC22509}" name="Open Space" dataCellStyle="Currency"/>
    <tableColumn id="7" xr3:uid="{80084929-A0E5-4CA1-B769-BAF7BBFE6C31}" name="Roads and traffic facilities" dataCellStyle="Currency"/>
    <tableColumn id="8" xr3:uid="{B3342FC4-E62D-4BE9-B7AB-75C96F47BA5A}" name="Community Facilities" dataCellStyle="Currency"/>
    <tableColumn id="9" xr3:uid="{E60116E9-B0DC-4342-AA71-A045D4EE5312}" name="Drainage and stormwater management" dataCellStyle="Currency"/>
    <tableColumn id="10" xr3:uid="{5F32EC6D-8B55-4FFC-AA40-2ABB9E05034F}" name="Other" dataCellStyle="Currency"/>
    <tableColumn id="11" xr3:uid="{C7BAB202-CCED-4123-B1D6-320609F3A853}" name="Total contributions amount payable" dataCellStyle="Currency">
      <calculatedColumnFormula>Table28[[#This Row],[Other]]+Table28[[#This Row],[Drainage and stormwater management]]+Table28[[#This Row],[Community Facilities]]+Table28[[#This Row],[Roads and traffic facilities]]+Table28[[#This Row],[Open Space]]</calculatedColumnFormula>
    </tableColumn>
    <tableColumn id="13" xr3:uid="{D5420711-B4CA-491E-AE06-5DC07E9C336D}" name="Monetary amount received" dataCellStyle="Currency"/>
    <tableColumn id="14" xr3:uid="{B9AFF35E-59D1-4285-B185-40D0C138FC53}" name="Material public benefit received value (Works in kind)" dataCellStyle="Currency"/>
    <tableColumn id="15" xr3:uid="{F22B3AE9-6DEF-404F-AF19-85CBBB893303}" name="Material Public benefit received location (Works in kind)" dataCellStyle="Currency"/>
    <tableColumn id="16" xr3:uid="{EF79800A-14F6-4BC5-9F23-F33DC92C8026}" name="Land dedicated value" dataCellStyle="Currency"/>
    <tableColumn id="17" xr3:uid="{83B780D1-6067-4D75-A538-4DE2064CBAE1}" name="Land dedicated location" dataCellStyle="Currency"/>
    <tableColumn id="18" xr3:uid="{C4DB8E19-9388-46DA-89CE-1D122291E393}" name="Total contributions amount received" dataCellStyle="Currency"/>
    <tableColumn id="20" xr3:uid="{20674E3C-440E-4897-B4E9-7BE20E6C0034}" name="Date of final contributions payment" dataDxfId="23" dataCellStyle="Currency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284772B-D618-4585-A1C7-84A5BDC378ED}" name="Table26" displayName="Table26" ref="A3:Q56" totalsRowShown="0" headerRowDxfId="22">
  <autoFilter ref="A3:Q56" xr:uid="{9284772B-D618-4585-A1C7-84A5BDC378ED}"/>
  <sortState xmlns:xlrd2="http://schemas.microsoft.com/office/spreadsheetml/2017/richdata2" ref="A4:Q46">
    <sortCondition ref="C3:C46"/>
  </sortState>
  <tableColumns count="17">
    <tableColumn id="2" xr3:uid="{AFA3164E-9FCE-4DBF-95E8-F7D5FE833169}" name="DA/CDC_x000a_Number"/>
    <tableColumn id="3" xr3:uid="{A1CC50AC-7B84-410B-A2DA-87E9638F6BB0}" name="Consent Authority "/>
    <tableColumn id="4" xr3:uid="{08004CBB-6074-44B9-8792-B6C965B6FCB6}" name="DA/CDC_x000a_Approval _x000a_Date"/>
    <tableColumn id="5" xr3:uid="{BCBE9698-0E8F-4721-A706-5E56F1F713D7}" name="Contributions plan​/s"/>
    <tableColumn id="6" xr3:uid="{D60C1BB0-A18E-4CE9-AAB6-7EBA783E28CF}" name="Open Space" dataCellStyle="Currency"/>
    <tableColumn id="7" xr3:uid="{D67D7B79-8212-474F-85B5-C0D73D693B17}" name="Roads and traffic facilities" dataCellStyle="Currency"/>
    <tableColumn id="8" xr3:uid="{4F8EB706-ABCB-4475-86E4-A0A2DB7D25D8}" name="Community Facilities" dataCellStyle="Currency"/>
    <tableColumn id="9" xr3:uid="{C510CE9E-6947-4CE3-AA65-F81FFD8A168D}" name="Drainage and stormwater management" dataCellStyle="Currency"/>
    <tableColumn id="10" xr3:uid="{5C142D5E-8AB1-4F98-A3D7-931546838646}" name="Other" dataCellStyle="Currency"/>
    <tableColumn id="11" xr3:uid="{40C34356-FC3B-4C60-B0BF-C820C8DA184F}" name="Total contributions amount payable" dataCellStyle="Currency">
      <calculatedColumnFormula>Table26[[#This Row],[Other]]+Table26[[#This Row],[Drainage and stormwater management]]+Table26[[#This Row],[Community Facilities]]+Table26[[#This Row],[Roads and traffic facilities]]+Table26[[#This Row],[Open Space]]</calculatedColumnFormula>
    </tableColumn>
    <tableColumn id="13" xr3:uid="{630D7876-28B1-46BD-AC6E-FCF44BFE0BBE}" name="Monetary amount received" dataCellStyle="Currency"/>
    <tableColumn id="14" xr3:uid="{819FF344-3857-45B6-974A-33FDE8501147}" name="Material public benefit received value (Works in kind)" dataCellStyle="Currency"/>
    <tableColumn id="15" xr3:uid="{B2894891-E591-458B-B47F-03D2EF5FE4A6}" name="Material Public benefit received location (Works in kind)" dataCellStyle="Currency"/>
    <tableColumn id="16" xr3:uid="{130E7953-9384-4BC2-9E18-719D64421A92}" name="Land dedicated value" dataCellStyle="Currency"/>
    <tableColumn id="17" xr3:uid="{75C92DA8-0135-48C3-982E-3D67365C02C5}" name="Land dedicated location" dataCellStyle="Currency"/>
    <tableColumn id="18" xr3:uid="{45DFB32A-EB0A-45A2-927A-BBEACFFEF74D}" name="Total contributions amount received" dataCellStyle="Currency"/>
    <tableColumn id="20" xr3:uid="{24C2C6D6-144D-4D4F-936B-FB06964919FB}" name="Date of final contributions payment" dataDxfId="21" dataCellStyle="Currency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AD4CBE-2C25-450F-94B8-E3CFEABE2F8B}" name="Table25" displayName="Table25" ref="A3:Q20" totalsRowShown="0" headerRowDxfId="20">
  <autoFilter ref="A3:Q20" xr:uid="{F7AD4CBE-2C25-450F-94B8-E3CFEABE2F8B}"/>
  <sortState xmlns:xlrd2="http://schemas.microsoft.com/office/spreadsheetml/2017/richdata2" ref="A4:Q18">
    <sortCondition ref="C3:C18"/>
  </sortState>
  <tableColumns count="17">
    <tableColumn id="2" xr3:uid="{1F4F60D2-C63A-4B27-A043-5BC740485B20}" name="DA/CDC_x000a_Number"/>
    <tableColumn id="3" xr3:uid="{1EACD7C6-AEB5-4EDF-A44E-19831AF513CD}" name="Consent Authority "/>
    <tableColumn id="4" xr3:uid="{11C94EC2-02A9-4B07-8062-D147927480BF}" name="DA/CDC_x000a_Approval _x000a_Date"/>
    <tableColumn id="5" xr3:uid="{8883A5C4-F9DB-45F5-81E8-94547E05009D}" name="Contributions plan​/s"/>
    <tableColumn id="6" xr3:uid="{8F02F720-78AA-4F31-8207-19B05FA3C965}" name="Open Space" dataCellStyle="Currency"/>
    <tableColumn id="7" xr3:uid="{B0107BF1-6D51-45D8-90D2-8EF9EEFED6B6}" name="Roads and traffic facilities" dataCellStyle="Currency"/>
    <tableColumn id="8" xr3:uid="{99EAEDB2-C8BD-49E7-A0C4-E603F52CC127}" name="Community Facilities" dataCellStyle="Currency"/>
    <tableColumn id="9" xr3:uid="{FF0D41F4-8F9C-44E7-981C-9D23CFEC7765}" name="Drainage and stormwater management" dataCellStyle="Currency"/>
    <tableColumn id="10" xr3:uid="{D1FC39D5-087A-45C0-9057-BE5DBB8139FC}" name="Other" dataCellStyle="Currency"/>
    <tableColumn id="11" xr3:uid="{CA480773-7327-4140-9A12-DA569EBDF379}" name="Total contributions amount payable" dataCellStyle="Currency">
      <calculatedColumnFormula>Table25[[#This Row],[Other]]+Table25[[#This Row],[Drainage and stormwater management]]+Table25[[#This Row],[Community Facilities]]+Table25[[#This Row],[Roads and traffic facilities]]+Table25[[#This Row],[Open Space]]</calculatedColumnFormula>
    </tableColumn>
    <tableColumn id="13" xr3:uid="{0F50CB03-2CD2-4F1D-A0B3-D107B16B1863}" name="Monetary amount received" dataCellStyle="Currency"/>
    <tableColumn id="14" xr3:uid="{1AD8B28D-5444-4990-8DF7-1554A3AD2403}" name="Material public benefit received value (Works in kind)" dataCellStyle="Currency"/>
    <tableColumn id="15" xr3:uid="{D8B3F1C2-33DC-4834-A3CD-0E55EB8480A6}" name="Material Public benefit received location (Works in kind)" dataCellStyle="Currency"/>
    <tableColumn id="16" xr3:uid="{FCA7A2A8-3E4D-49FD-BAB0-A320173D8019}" name="Land dedicated value" dataCellStyle="Currency"/>
    <tableColumn id="17" xr3:uid="{EE6435BB-A8DE-4440-953D-AF9C020EB86C}" name="Land dedicated location" dataCellStyle="Currency"/>
    <tableColumn id="18" xr3:uid="{4E0557FC-ECF6-4515-9929-DE148ACE813F}" name="Total contributions amount received" dataCellStyle="Currency"/>
    <tableColumn id="20" xr3:uid="{FFADA1A4-66EA-4E5C-96E7-2363C72AA552}" name="Date of final contributions payment" dataDxfId="19" dataCellStyle="Currency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0961B3-8451-4FD0-B3DB-36C01315F5A9}" name="Table234" displayName="Table234" ref="A3:Q47" totalsRowShown="0" headerRowDxfId="18">
  <autoFilter ref="A3:Q47" xr:uid="{100961B3-8451-4FD0-B3DB-36C01315F5A9}"/>
  <sortState xmlns:xlrd2="http://schemas.microsoft.com/office/spreadsheetml/2017/richdata2" ref="A4:Q39">
    <sortCondition ref="C3:C39"/>
  </sortState>
  <tableColumns count="17">
    <tableColumn id="2" xr3:uid="{08A19240-F0A6-46E5-8606-5A56A6E4347E}" name="DA/CDC_x000a_Number"/>
    <tableColumn id="3" xr3:uid="{9EDFD740-6C70-4B52-9495-64C3AD1B19A9}" name="Consent Authority "/>
    <tableColumn id="4" xr3:uid="{248D7576-E979-482A-B0F9-5023B0EE7334}" name="DA/CDC_x000a_Approval _x000a_Date"/>
    <tableColumn id="5" xr3:uid="{6AC9E0F1-4720-49A2-955E-8DF9B21BD8F5}" name="Contributions plan​/s"/>
    <tableColumn id="6" xr3:uid="{71073C1B-CD72-49F0-BBED-11DEA3085803}" name="Open Space" dataCellStyle="Currency"/>
    <tableColumn id="7" xr3:uid="{C39B4C07-093D-475F-B6E6-A9AD0E86AE57}" name="Roads and traffic facilities" dataCellStyle="Currency"/>
    <tableColumn id="8" xr3:uid="{6186CA27-27A6-4613-827E-CAB4F482A355}" name="Community Facilities" dataCellStyle="Currency"/>
    <tableColumn id="9" xr3:uid="{14931785-AACA-4683-AC9E-0A0FBA3BA73A}" name="Drainage and stormwater management" dataCellStyle="Currency"/>
    <tableColumn id="10" xr3:uid="{80839C87-5B24-441A-A647-1CD9DCDDC183}" name="Other" dataCellStyle="Currency"/>
    <tableColumn id="11" xr3:uid="{CC7D1BDB-FCEB-437D-86B8-B701D7141065}" name="Total contributions amount payable" dataCellStyle="Currency">
      <calculatedColumnFormula>Table234[[#This Row],[Other]]+Table234[[#This Row],[Drainage and stormwater management]]+Table234[[#This Row],[Community Facilities]]+Table234[[#This Row],[Roads and traffic facilities]]+Table234[[#This Row],[Open Space]]</calculatedColumnFormula>
    </tableColumn>
    <tableColumn id="13" xr3:uid="{8522FEB5-240D-4DDE-A003-7AFC22987B4A}" name="Monetary amount received" dataCellStyle="Currency"/>
    <tableColumn id="14" xr3:uid="{04E2DA7E-6A58-48AF-B40E-62867272E911}" name="Material public benefit received value (Works in kind)" dataCellStyle="Currency"/>
    <tableColumn id="15" xr3:uid="{047101FF-C09A-460A-B025-6002F66F0F8D}" name="Material Public benefit received location (Works in kind)" dataCellStyle="Currency"/>
    <tableColumn id="16" xr3:uid="{E50D759F-4CA3-4B3B-AD5F-25616248C823}" name="Land dedicated value" dataCellStyle="Currency"/>
    <tableColumn id="17" xr3:uid="{30320D57-30A1-49A1-8C7C-737017144508}" name="Land dedicated location" dataCellStyle="Currency"/>
    <tableColumn id="18" xr3:uid="{E13ABAE0-B9F6-4817-9896-FC4B076411F7}" name="Total contributions amount received" dataCellStyle="Currency"/>
    <tableColumn id="20" xr3:uid="{50258E74-DC83-431A-90AA-4ECEC3EA89FE}" name="Date of final contributions payment" dataDxfId="17" dataCellStyle="Currency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DE3CDDE-042A-440F-B132-1FB86A510696}" name="Table27" displayName="Table27" ref="A3:Q4" totalsRowShown="0" headerRowDxfId="16" dataDxfId="15" dataCellStyle="Currency">
  <autoFilter ref="A3:Q4" xr:uid="{7DE3CDDE-042A-440F-B132-1FB86A510696}"/>
  <sortState xmlns:xlrd2="http://schemas.microsoft.com/office/spreadsheetml/2017/richdata2" ref="A3:Q4">
    <sortCondition ref="C3"/>
  </sortState>
  <tableColumns count="17">
    <tableColumn id="2" xr3:uid="{B37B87C2-9B4A-4B5D-AB30-0D4A1736237D}" name="CDC_x000a_Number"/>
    <tableColumn id="3" xr3:uid="{A498864C-3FDF-4FE9-91A5-9CA7426C2538}" name="Consent Authority "/>
    <tableColumn id="4" xr3:uid="{07D65819-B9F2-4C74-B8FC-4E900A68B100}" name="CDC_x000a_Approval _x000a_Date" dataDxfId="14"/>
    <tableColumn id="5" xr3:uid="{5E614A52-247A-4317-9037-313001EAF58C}" name="Contributions plan​/s" dataDxfId="13"/>
    <tableColumn id="6" xr3:uid="{4085A46E-454F-478F-9CCE-2EA755BA6566}" name="Open Space" dataDxfId="12" dataCellStyle="Currency"/>
    <tableColumn id="7" xr3:uid="{8607308B-B404-4148-B130-C47342CF0679}" name="Roads and traffic facilities" dataDxfId="11" dataCellStyle="Currency"/>
    <tableColumn id="8" xr3:uid="{2E05C2E5-D3D9-4158-ADB7-7A8F9719CA13}" name="Community Facilities" dataDxfId="10" dataCellStyle="Currency"/>
    <tableColumn id="9" xr3:uid="{729CE66C-2AFB-4EF8-9F2C-907E2887E74E}" name="Drainage and stormwater management" dataDxfId="9" dataCellStyle="Currency"/>
    <tableColumn id="10" xr3:uid="{64507E9D-84CD-4883-A02F-21422340F303}" name="Other" dataDxfId="8" dataCellStyle="Currency"/>
    <tableColumn id="11" xr3:uid="{F317C8B4-BA33-4A82-8CF1-324A6578638F}" name="Total contributions amount payable" dataDxfId="7" dataCellStyle="Currency">
      <calculatedColumnFormula>Table28[[#This Row],[Other]]+Table28[[#This Row],[Drainage and stormwater management]]+Table28[[#This Row],[Community Facilities]]+Table28[[#This Row],[Roads and traffic facilities]]+Table28[[#This Row],[Open Space]]</calculatedColumnFormula>
    </tableColumn>
    <tableColumn id="13" xr3:uid="{BD5D663B-1A1B-433A-9E8C-B9AB4EB79EDF}" name="Monetary amount received" dataDxfId="6" dataCellStyle="Currency"/>
    <tableColumn id="14" xr3:uid="{482BB7C2-A907-4FC8-A6D9-6BAD84FB2599}" name="Material public benefit received value (Works in kind)" dataDxfId="5" dataCellStyle="Currency"/>
    <tableColumn id="15" xr3:uid="{A1549CC4-2A12-4606-95CE-3FBD5B9F7BB8}" name="Material Public benefit received location (Works in kind)" dataDxfId="4" dataCellStyle="Currency"/>
    <tableColumn id="16" xr3:uid="{760CB264-1802-4863-B979-58644770A94A}" name="Land dedicated value" dataDxfId="3" dataCellStyle="Currency"/>
    <tableColumn id="17" xr3:uid="{323A653B-FA08-40BB-97AD-1D8872CFC637}" name="Land dedicated location" dataDxfId="2" dataCellStyle="Currency"/>
    <tableColumn id="18" xr3:uid="{4523CCAC-95BD-49DA-B921-6377F1BAF398}" name="Total contributions amount received" dataDxfId="1" dataCellStyle="Currency">
      <calculatedColumnFormula>Table28[[#This Row],[Monetary amount received]]</calculatedColumnFormula>
    </tableColumn>
    <tableColumn id="20" xr3:uid="{A3977DFD-3AAD-4842-B338-794AF90D40F6}" name="Date of final contributions payment" dataDxfId="0" dataCellStyle="Currency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96B4-A59E-4BD9-90CD-7515140D67AA}">
  <dimension ref="A1:Q51"/>
  <sheetViews>
    <sheetView tabSelected="1" topLeftCell="A35" zoomScale="60" zoomScaleNormal="60" workbookViewId="0">
      <selection activeCell="E58" sqref="E58"/>
    </sheetView>
  </sheetViews>
  <sheetFormatPr defaultRowHeight="14.4" x14ac:dyDescent="0.3"/>
  <cols>
    <col min="1" max="1" width="14.5546875" customWidth="1"/>
    <col min="2" max="2" width="27.109375" customWidth="1"/>
    <col min="3" max="3" width="14.6640625" customWidth="1"/>
    <col min="4" max="4" width="36.88671875" customWidth="1"/>
    <col min="5" max="5" width="18.88671875" customWidth="1"/>
    <col min="6" max="6" width="21.88671875" customWidth="1"/>
    <col min="7" max="7" width="15.44140625" customWidth="1"/>
    <col min="8" max="8" width="16.109375" customWidth="1"/>
    <col min="9" max="10" width="17.5546875" customWidth="1"/>
    <col min="11" max="11" width="18.109375" customWidth="1"/>
    <col min="12" max="12" width="16.33203125" customWidth="1"/>
    <col min="13" max="13" width="14.5546875" customWidth="1"/>
    <col min="14" max="14" width="16.6640625" customWidth="1"/>
    <col min="15" max="15" width="13.5546875" customWidth="1"/>
    <col min="16" max="16" width="18" customWidth="1"/>
    <col min="17" max="17" width="24.109375" customWidth="1"/>
  </cols>
  <sheetData>
    <row r="1" spans="1:17" ht="54.75" customHeight="1" x14ac:dyDescent="0.3">
      <c r="A1" s="5" t="s">
        <v>84</v>
      </c>
      <c r="B1" s="5"/>
      <c r="C1" s="5"/>
      <c r="D1" s="5"/>
      <c r="E1" s="5"/>
    </row>
    <row r="2" spans="1:17" ht="46.2" x14ac:dyDescent="0.3">
      <c r="A2" s="23" t="s">
        <v>284</v>
      </c>
      <c r="B2" s="5"/>
      <c r="C2" s="5"/>
      <c r="D2" s="5"/>
      <c r="E2" s="5"/>
    </row>
    <row r="3" spans="1:17" s="2" customFormat="1" ht="75.599999999999994" customHeight="1" x14ac:dyDescent="0.3">
      <c r="A3" s="1" t="s">
        <v>159</v>
      </c>
      <c r="B3" s="1" t="s">
        <v>157</v>
      </c>
      <c r="C3" s="1" t="s">
        <v>158</v>
      </c>
      <c r="D3" s="1" t="s">
        <v>0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169</v>
      </c>
      <c r="N3" s="1" t="s">
        <v>168</v>
      </c>
      <c r="O3" s="1" t="s">
        <v>170</v>
      </c>
      <c r="P3" s="1" t="s">
        <v>172</v>
      </c>
      <c r="Q3" s="1" t="s">
        <v>171</v>
      </c>
    </row>
    <row r="4" spans="1:17" ht="57.6" x14ac:dyDescent="0.3">
      <c r="A4" t="s">
        <v>197</v>
      </c>
      <c r="B4" t="s">
        <v>52</v>
      </c>
      <c r="C4" s="3">
        <v>45184</v>
      </c>
      <c r="D4" s="4" t="s">
        <v>7</v>
      </c>
      <c r="E4" s="10">
        <v>3239.99</v>
      </c>
      <c r="F4" s="10">
        <v>456.57</v>
      </c>
      <c r="G4" s="10"/>
      <c r="H4" s="10"/>
      <c r="I4" s="10">
        <v>313.95</v>
      </c>
      <c r="J4" s="10">
        <f>Table23[[#This Row],[Other]]+Table23[[#This Row],[Drainage and stormwater management]]+Table23[[#This Row],[Community Facilities]]+Table23[[#This Row],[Roads and traffic facilities]]+Table23[[#This Row],[Open Space]]</f>
        <v>4010.5099999999998</v>
      </c>
      <c r="K4" s="10">
        <v>4010.51</v>
      </c>
      <c r="L4" s="10"/>
      <c r="M4" s="10"/>
      <c r="N4" s="10"/>
      <c r="O4" s="10"/>
      <c r="P4" s="10">
        <f>Table23[[#This Row],[Monetary amount received]]+Table23[[#This Row],[Material public benefit received value (Works in kind)]]+Table23[[#This Row],[Land dedicated value]]</f>
        <v>4010.51</v>
      </c>
      <c r="Q4" s="8">
        <v>45217</v>
      </c>
    </row>
    <row r="5" spans="1:17" ht="57.6" x14ac:dyDescent="0.3">
      <c r="A5" t="s">
        <v>198</v>
      </c>
      <c r="B5" t="s">
        <v>52</v>
      </c>
      <c r="C5" s="3">
        <v>45211</v>
      </c>
      <c r="D5" s="4" t="s">
        <v>7</v>
      </c>
      <c r="E5" s="10">
        <v>1851.42</v>
      </c>
      <c r="F5" s="10">
        <v>260.89999999999998</v>
      </c>
      <c r="G5" s="10"/>
      <c r="H5" s="10"/>
      <c r="I5" s="10">
        <v>179.4</v>
      </c>
      <c r="J5" s="10">
        <f>Table23[[#This Row],[Other]]+Table23[[#This Row],[Drainage and stormwater management]]+Table23[[#This Row],[Community Facilities]]+Table23[[#This Row],[Roads and traffic facilities]]+Table23[[#This Row],[Open Space]]</f>
        <v>2291.7200000000003</v>
      </c>
      <c r="K5" s="10">
        <v>2322.1</v>
      </c>
      <c r="L5" s="10"/>
      <c r="M5" s="10"/>
      <c r="N5" s="10"/>
      <c r="O5" s="10"/>
      <c r="P5" s="10">
        <f>Table23[[#This Row],[Monetary amount received]]+Table23[[#This Row],[Material public benefit received value (Works in kind)]]+Table23[[#This Row],[Land dedicated value]]</f>
        <v>2322.1</v>
      </c>
      <c r="Q5" s="8">
        <v>45240</v>
      </c>
    </row>
    <row r="6" spans="1:17" ht="57.6" x14ac:dyDescent="0.3">
      <c r="A6" t="s">
        <v>201</v>
      </c>
      <c r="B6" t="s">
        <v>52</v>
      </c>
      <c r="C6" s="3">
        <v>45217</v>
      </c>
      <c r="D6" s="4" t="s">
        <v>7</v>
      </c>
      <c r="E6" s="10">
        <v>1851.42</v>
      </c>
      <c r="F6" s="10">
        <v>260.89999999999998</v>
      </c>
      <c r="G6" s="10"/>
      <c r="H6" s="10"/>
      <c r="I6" s="10">
        <v>179.4</v>
      </c>
      <c r="J6" s="10">
        <f>Table23[[#This Row],[Other]]+Table23[[#This Row],[Drainage and stormwater management]]+Table23[[#This Row],[Community Facilities]]+Table23[[#This Row],[Roads and traffic facilities]]+Table23[[#This Row],[Open Space]]</f>
        <v>2291.7200000000003</v>
      </c>
      <c r="K6" s="10">
        <v>2291.7199999999998</v>
      </c>
      <c r="L6" s="10"/>
      <c r="M6" s="10"/>
      <c r="N6" s="10"/>
      <c r="O6" s="10"/>
      <c r="P6" s="10">
        <f>Table23[[#This Row],[Monetary amount received]]+Table23[[#This Row],[Material public benefit received value (Works in kind)]]+Table23[[#This Row],[Land dedicated value]]</f>
        <v>2291.7199999999998</v>
      </c>
      <c r="Q6" s="8">
        <v>45268</v>
      </c>
    </row>
    <row r="7" spans="1:17" ht="57.6" x14ac:dyDescent="0.3">
      <c r="A7" t="s">
        <v>205</v>
      </c>
      <c r="B7" t="s">
        <v>52</v>
      </c>
      <c r="C7" s="3">
        <v>45236</v>
      </c>
      <c r="D7" s="4" t="s">
        <v>7</v>
      </c>
      <c r="E7" s="10">
        <v>1876.29</v>
      </c>
      <c r="F7" s="10">
        <v>411.22</v>
      </c>
      <c r="G7" s="10"/>
      <c r="H7" s="10"/>
      <c r="I7" s="10">
        <v>181.81</v>
      </c>
      <c r="J7" s="10">
        <f>Table23[[#This Row],[Other]]+Table23[[#This Row],[Drainage and stormwater management]]+Table23[[#This Row],[Community Facilities]]+Table23[[#This Row],[Roads and traffic facilities]]+Table23[[#This Row],[Open Space]]</f>
        <v>2469.3199999999997</v>
      </c>
      <c r="K7" s="10">
        <v>2469.3200000000002</v>
      </c>
      <c r="L7" s="10"/>
      <c r="M7" s="10"/>
      <c r="N7" s="10"/>
      <c r="O7" s="10"/>
      <c r="P7" s="10">
        <f>Table23[[#This Row],[Monetary amount received]]+Table23[[#This Row],[Material public benefit received value (Works in kind)]]+Table23[[#This Row],[Land dedicated value]]</f>
        <v>2469.3200000000002</v>
      </c>
      <c r="Q7" s="8">
        <v>45386</v>
      </c>
    </row>
    <row r="8" spans="1:17" ht="57.6" x14ac:dyDescent="0.3">
      <c r="A8" t="s">
        <v>206</v>
      </c>
      <c r="B8" t="s">
        <v>52</v>
      </c>
      <c r="C8" s="3">
        <v>45250</v>
      </c>
      <c r="D8" s="4" t="s">
        <v>7</v>
      </c>
      <c r="E8" s="10">
        <v>1876.29</v>
      </c>
      <c r="F8" s="10">
        <v>411.22</v>
      </c>
      <c r="G8" s="10"/>
      <c r="H8" s="10"/>
      <c r="I8" s="10">
        <v>181.81</v>
      </c>
      <c r="J8" s="10">
        <f>Table23[[#This Row],[Other]]+Table23[[#This Row],[Drainage and stormwater management]]+Table23[[#This Row],[Community Facilities]]+Table23[[#This Row],[Roads and traffic facilities]]+Table23[[#This Row],[Open Space]]</f>
        <v>2469.3199999999997</v>
      </c>
      <c r="K8" s="10"/>
      <c r="L8" s="10"/>
      <c r="M8" s="10"/>
      <c r="N8" s="10"/>
      <c r="O8" s="10"/>
      <c r="P8" s="10">
        <f>Table23[[#This Row],[Monetary amount received]]+Table23[[#This Row],[Material public benefit received value (Works in kind)]]+Table23[[#This Row],[Land dedicated value]]</f>
        <v>0</v>
      </c>
      <c r="Q8" s="6"/>
    </row>
    <row r="9" spans="1:17" ht="57.6" x14ac:dyDescent="0.3">
      <c r="A9" t="s">
        <v>207</v>
      </c>
      <c r="B9" t="s">
        <v>52</v>
      </c>
      <c r="C9" s="3">
        <v>44115</v>
      </c>
      <c r="D9" s="4" t="s">
        <v>7</v>
      </c>
      <c r="E9" s="10">
        <v>2737.6</v>
      </c>
      <c r="F9" s="10">
        <v>606.49</v>
      </c>
      <c r="G9" s="10"/>
      <c r="H9" s="10"/>
      <c r="I9" s="10">
        <v>268.14999999999998</v>
      </c>
      <c r="J9" s="10">
        <f>Table23[[#This Row],[Other]]+Table23[[#This Row],[Drainage and stormwater management]]+Table23[[#This Row],[Community Facilities]]+Table23[[#This Row],[Roads and traffic facilities]]+Table23[[#This Row],[Open Space]]</f>
        <v>3612.24</v>
      </c>
      <c r="K9" s="10"/>
      <c r="L9" s="10"/>
      <c r="M9" s="10"/>
      <c r="N9" s="10"/>
      <c r="O9" s="10"/>
      <c r="P9" s="10">
        <f>Table23[[#This Row],[Monetary amount received]]+Table23[[#This Row],[Material public benefit received value (Works in kind)]]+Table23[[#This Row],[Land dedicated value]]</f>
        <v>0</v>
      </c>
      <c r="Q9" s="6"/>
    </row>
    <row r="10" spans="1:17" ht="57.6" x14ac:dyDescent="0.3">
      <c r="A10" t="s">
        <v>208</v>
      </c>
      <c r="B10" t="s">
        <v>52</v>
      </c>
      <c r="C10" s="3">
        <v>45247</v>
      </c>
      <c r="D10" s="4" t="s">
        <v>7</v>
      </c>
      <c r="E10" s="10">
        <v>1876.29</v>
      </c>
      <c r="F10" s="10">
        <v>411.22</v>
      </c>
      <c r="G10" s="10"/>
      <c r="H10" s="10"/>
      <c r="I10" s="10">
        <v>181.81</v>
      </c>
      <c r="J10" s="10">
        <f>Table23[[#This Row],[Other]]+Table23[[#This Row],[Drainage and stormwater management]]+Table23[[#This Row],[Community Facilities]]+Table23[[#This Row],[Roads and traffic facilities]]+Table23[[#This Row],[Open Space]]</f>
        <v>2469.3199999999997</v>
      </c>
      <c r="K10" s="10">
        <v>2469.3200000000002</v>
      </c>
      <c r="L10" s="10"/>
      <c r="M10" s="10"/>
      <c r="N10" s="10"/>
      <c r="O10" s="10"/>
      <c r="P10" s="10">
        <f>Table23[[#This Row],[Monetary amount received]]+Table23[[#This Row],[Material public benefit received value (Works in kind)]]+Table23[[#This Row],[Land dedicated value]]</f>
        <v>2469.3200000000002</v>
      </c>
      <c r="Q10" s="22">
        <v>45272</v>
      </c>
    </row>
    <row r="11" spans="1:17" ht="57.6" x14ac:dyDescent="0.3">
      <c r="A11" t="s">
        <v>209</v>
      </c>
      <c r="B11" t="s">
        <v>52</v>
      </c>
      <c r="C11" s="3">
        <v>45254</v>
      </c>
      <c r="D11" s="4" t="s">
        <v>7</v>
      </c>
      <c r="E11" s="10">
        <v>1876.29</v>
      </c>
      <c r="F11" s="10">
        <v>411.22</v>
      </c>
      <c r="G11" s="10"/>
      <c r="H11" s="10"/>
      <c r="I11" s="10">
        <v>181.82</v>
      </c>
      <c r="J11" s="10">
        <f>Table23[[#This Row],[Other]]+Table23[[#This Row],[Drainage and stormwater management]]+Table23[[#This Row],[Community Facilities]]+Table23[[#This Row],[Roads and traffic facilities]]+Table23[[#This Row],[Open Space]]</f>
        <v>2469.33</v>
      </c>
      <c r="K11" s="10">
        <v>2480.23</v>
      </c>
      <c r="L11" s="10"/>
      <c r="M11" s="10"/>
      <c r="N11" s="10"/>
      <c r="O11" s="10"/>
      <c r="P11" s="10">
        <f>Table23[[#This Row],[Monetary amount received]]+Table23[[#This Row],[Material public benefit received value (Works in kind)]]+Table23[[#This Row],[Land dedicated value]]</f>
        <v>2480.23</v>
      </c>
      <c r="Q11" s="8">
        <v>45327</v>
      </c>
    </row>
    <row r="12" spans="1:17" ht="57.6" x14ac:dyDescent="0.3">
      <c r="A12" t="s">
        <v>210</v>
      </c>
      <c r="B12" t="s">
        <v>52</v>
      </c>
      <c r="C12" s="3">
        <v>45252</v>
      </c>
      <c r="D12" s="4" t="s">
        <v>7</v>
      </c>
      <c r="E12" s="10">
        <v>1876.29</v>
      </c>
      <c r="F12" s="10">
        <v>264.39999999999998</v>
      </c>
      <c r="G12" s="10"/>
      <c r="H12" s="10"/>
      <c r="I12" s="10">
        <v>181.82</v>
      </c>
      <c r="J12" s="10">
        <f>Table23[[#This Row],[Other]]+Table23[[#This Row],[Drainage and stormwater management]]+Table23[[#This Row],[Community Facilities]]+Table23[[#This Row],[Roads and traffic facilities]]+Table23[[#This Row],[Open Space]]</f>
        <v>2322.5099999999998</v>
      </c>
      <c r="K12" s="10">
        <v>2322.5100000000002</v>
      </c>
      <c r="L12" s="10"/>
      <c r="M12" s="10"/>
      <c r="N12" s="10"/>
      <c r="O12" s="10"/>
      <c r="P12" s="10">
        <f>Table23[[#This Row],[Monetary amount received]]+Table23[[#This Row],[Material public benefit received value (Works in kind)]]+Table23[[#This Row],[Land dedicated value]]</f>
        <v>2322.5100000000002</v>
      </c>
      <c r="Q12" s="8">
        <v>45306</v>
      </c>
    </row>
    <row r="13" spans="1:17" ht="57.6" x14ac:dyDescent="0.3">
      <c r="A13" t="s">
        <v>214</v>
      </c>
      <c r="B13" t="s">
        <v>52</v>
      </c>
      <c r="C13" s="3">
        <v>45264</v>
      </c>
      <c r="D13" s="4" t="s">
        <v>7</v>
      </c>
      <c r="E13" s="10">
        <v>1876.29</v>
      </c>
      <c r="F13" s="10">
        <v>264.39999999999998</v>
      </c>
      <c r="G13" s="10"/>
      <c r="H13" s="10"/>
      <c r="I13" s="10">
        <v>181.82</v>
      </c>
      <c r="J13" s="10">
        <f>Table23[[#This Row],[Other]]+Table23[[#This Row],[Drainage and stormwater management]]+Table23[[#This Row],[Community Facilities]]+Table23[[#This Row],[Roads and traffic facilities]]+Table23[[#This Row],[Open Space]]</f>
        <v>2322.5099999999998</v>
      </c>
      <c r="K13" s="10">
        <v>2322.5100000000002</v>
      </c>
      <c r="L13" s="10"/>
      <c r="M13" s="10"/>
      <c r="N13" s="10"/>
      <c r="O13" s="10"/>
      <c r="P13" s="10">
        <f>Table23[[#This Row],[Monetary amount received]]+Table23[[#This Row],[Material public benefit received value (Works in kind)]]+Table23[[#This Row],[Land dedicated value]]</f>
        <v>2322.5100000000002</v>
      </c>
      <c r="Q13" s="8">
        <v>45406</v>
      </c>
    </row>
    <row r="14" spans="1:17" ht="57.6" x14ac:dyDescent="0.3">
      <c r="A14" t="s">
        <v>221</v>
      </c>
      <c r="B14" t="s">
        <v>52</v>
      </c>
      <c r="C14" s="3">
        <v>45300</v>
      </c>
      <c r="D14" s="4" t="s">
        <v>7</v>
      </c>
      <c r="E14" s="10">
        <v>1876.29</v>
      </c>
      <c r="F14" s="10">
        <v>411.22</v>
      </c>
      <c r="G14" s="10"/>
      <c r="H14" s="10"/>
      <c r="I14" s="10">
        <v>181.81</v>
      </c>
      <c r="J14" s="10">
        <f>Table23[[#This Row],[Other]]+Table23[[#This Row],[Drainage and stormwater management]]+Table23[[#This Row],[Community Facilities]]+Table23[[#This Row],[Roads and traffic facilities]]+Table23[[#This Row],[Open Space]]</f>
        <v>2469.3199999999997</v>
      </c>
      <c r="K14" s="10">
        <v>2469.3200000000002</v>
      </c>
      <c r="L14" s="10"/>
      <c r="M14" s="10"/>
      <c r="N14" s="10"/>
      <c r="O14" s="10"/>
      <c r="P14" s="10">
        <f>Table23[[#This Row],[Monetary amount received]]+Table23[[#This Row],[Material public benefit received value (Works in kind)]]+Table23[[#This Row],[Land dedicated value]]</f>
        <v>2469.3200000000002</v>
      </c>
      <c r="Q14" s="8">
        <v>45309</v>
      </c>
    </row>
    <row r="15" spans="1:17" ht="57.6" x14ac:dyDescent="0.3">
      <c r="A15" t="s">
        <v>226</v>
      </c>
      <c r="B15" t="s">
        <v>52</v>
      </c>
      <c r="C15" s="3">
        <v>45260</v>
      </c>
      <c r="D15" s="4" t="s">
        <v>7</v>
      </c>
      <c r="E15" s="10">
        <v>4690.7299999999996</v>
      </c>
      <c r="F15" s="10">
        <v>1028.04</v>
      </c>
      <c r="G15" s="10"/>
      <c r="H15" s="10"/>
      <c r="I15" s="10">
        <f>287.67+166.85</f>
        <v>454.52</v>
      </c>
      <c r="J15" s="10">
        <f>Table23[[#This Row],[Other]]+Table23[[#This Row],[Drainage and stormwater management]]+Table23[[#This Row],[Community Facilities]]+Table23[[#This Row],[Roads and traffic facilities]]+Table23[[#This Row],[Open Space]]</f>
        <v>6173.2899999999991</v>
      </c>
      <c r="K15" s="10">
        <v>6173.29</v>
      </c>
      <c r="L15" s="10"/>
      <c r="M15" s="10"/>
      <c r="N15" s="10"/>
      <c r="O15" s="10"/>
      <c r="P15" s="10">
        <f>Table23[[#This Row],[Monetary amount received]]+Table23[[#This Row],[Material public benefit received value (Works in kind)]]+Table23[[#This Row],[Land dedicated value]]</f>
        <v>6173.29</v>
      </c>
      <c r="Q15" s="8">
        <v>44957</v>
      </c>
    </row>
    <row r="16" spans="1:17" ht="57.6" x14ac:dyDescent="0.3">
      <c r="A16" t="s">
        <v>229</v>
      </c>
      <c r="B16" t="s">
        <v>52</v>
      </c>
      <c r="C16" s="3">
        <v>45627</v>
      </c>
      <c r="D16" s="4" t="s">
        <v>7</v>
      </c>
      <c r="E16" s="10">
        <v>1884.58</v>
      </c>
      <c r="F16" s="10">
        <v>413.03</v>
      </c>
      <c r="G16" s="10"/>
      <c r="H16" s="10"/>
      <c r="I16" s="10">
        <f>115.35+67.04</f>
        <v>182.39</v>
      </c>
      <c r="J16" s="10">
        <f>Table23[[#This Row],[Other]]+Table23[[#This Row],[Drainage and stormwater management]]+Table23[[#This Row],[Community Facilities]]+Table23[[#This Row],[Roads and traffic facilities]]+Table23[[#This Row],[Open Space]]</f>
        <v>2480</v>
      </c>
      <c r="K16" s="10">
        <v>2480</v>
      </c>
      <c r="L16" s="10"/>
      <c r="M16" s="10"/>
      <c r="N16" s="10"/>
      <c r="O16" s="10"/>
      <c r="P16" s="10">
        <f>Table23[[#This Row],[Monetary amount received]]+Table23[[#This Row],[Material public benefit received value (Works in kind)]]+Table23[[#This Row],[Land dedicated value]]</f>
        <v>2480</v>
      </c>
      <c r="Q16" s="8">
        <v>45334</v>
      </c>
    </row>
    <row r="17" spans="1:17" ht="57.6" x14ac:dyDescent="0.3">
      <c r="A17" t="s">
        <v>230</v>
      </c>
      <c r="B17" t="s">
        <v>52</v>
      </c>
      <c r="C17" s="3">
        <v>45329</v>
      </c>
      <c r="D17" s="4" t="s">
        <v>7</v>
      </c>
      <c r="E17" s="10">
        <v>4711.46</v>
      </c>
      <c r="F17" s="10">
        <v>1032.58</v>
      </c>
      <c r="G17" s="10"/>
      <c r="H17" s="10"/>
      <c r="I17" s="10">
        <f>288.94+167.59</f>
        <v>456.53</v>
      </c>
      <c r="J17" s="10">
        <f>Table23[[#This Row],[Other]]+Table23[[#This Row],[Drainage and stormwater management]]+Table23[[#This Row],[Community Facilities]]+Table23[[#This Row],[Roads and traffic facilities]]+Table23[[#This Row],[Open Space]]</f>
        <v>6200.57</v>
      </c>
      <c r="K17" s="10">
        <v>6200.57</v>
      </c>
      <c r="L17" s="10"/>
      <c r="M17" s="10"/>
      <c r="N17" s="10"/>
      <c r="O17" s="10"/>
      <c r="P17" s="10">
        <f>Table23[[#This Row],[Monetary amount received]]+Table23[[#This Row],[Material public benefit received value (Works in kind)]]+Table23[[#This Row],[Land dedicated value]]</f>
        <v>6200.57</v>
      </c>
      <c r="Q17" s="8">
        <v>45341</v>
      </c>
    </row>
    <row r="18" spans="1:17" ht="57.6" x14ac:dyDescent="0.3">
      <c r="A18" t="s">
        <v>233</v>
      </c>
      <c r="B18" t="s">
        <v>52</v>
      </c>
      <c r="C18" s="3">
        <v>45343</v>
      </c>
      <c r="D18" s="4" t="s">
        <v>7</v>
      </c>
      <c r="E18" s="10">
        <v>1884.58</v>
      </c>
      <c r="F18" s="10">
        <v>413.03</v>
      </c>
      <c r="G18" s="10"/>
      <c r="H18" s="10"/>
      <c r="I18" s="10">
        <f>115.58+67.04</f>
        <v>182.62</v>
      </c>
      <c r="J18" s="10">
        <f>Table23[[#This Row],[Other]]+Table23[[#This Row],[Drainage and stormwater management]]+Table23[[#This Row],[Community Facilities]]+Table23[[#This Row],[Roads and traffic facilities]]+Table23[[#This Row],[Open Space]]</f>
        <v>2480.23</v>
      </c>
      <c r="K18" s="10">
        <v>2480.23</v>
      </c>
      <c r="L18" s="10"/>
      <c r="M18" s="10"/>
      <c r="N18" s="10"/>
      <c r="O18" s="10"/>
      <c r="P18" s="10">
        <f>Table23[[#This Row],[Monetary amount received]]+Table23[[#This Row],[Material public benefit received value (Works in kind)]]+Table23[[#This Row],[Land dedicated value]]</f>
        <v>2480.23</v>
      </c>
      <c r="Q18" s="8">
        <v>45377</v>
      </c>
    </row>
    <row r="19" spans="1:17" x14ac:dyDescent="0.3">
      <c r="A19" t="s">
        <v>234</v>
      </c>
      <c r="B19" t="s">
        <v>52</v>
      </c>
      <c r="C19" s="3">
        <v>45348</v>
      </c>
      <c r="D19" t="s">
        <v>250</v>
      </c>
      <c r="E19" s="10"/>
      <c r="F19" s="10"/>
      <c r="G19" s="10"/>
      <c r="H19" s="10"/>
      <c r="I19" s="10">
        <v>2981.85</v>
      </c>
      <c r="J19" s="10">
        <f>Table23[[#This Row],[Other]]+Table23[[#This Row],[Drainage and stormwater management]]+Table23[[#This Row],[Community Facilities]]+Table23[[#This Row],[Roads and traffic facilities]]+Table23[[#This Row],[Open Space]]</f>
        <v>2981.85</v>
      </c>
      <c r="K19" s="10"/>
      <c r="L19" s="10"/>
      <c r="M19" s="10"/>
      <c r="N19" s="10"/>
      <c r="O19" s="10"/>
      <c r="P19" s="10">
        <f>Table23[[#This Row],[Monetary amount received]]+Table23[[#This Row],[Material public benefit received value (Works in kind)]]+Table23[[#This Row],[Land dedicated value]]</f>
        <v>0</v>
      </c>
      <c r="Q19" s="6"/>
    </row>
    <row r="20" spans="1:17" ht="57.6" x14ac:dyDescent="0.3">
      <c r="A20" t="s">
        <v>235</v>
      </c>
      <c r="B20" t="s">
        <v>52</v>
      </c>
      <c r="C20" s="3">
        <v>45348</v>
      </c>
      <c r="D20" s="4" t="s">
        <v>7</v>
      </c>
      <c r="E20" s="10">
        <v>1988.28</v>
      </c>
      <c r="F20" s="10">
        <v>418.04</v>
      </c>
      <c r="G20" s="10"/>
      <c r="H20" s="10"/>
      <c r="I20" s="10">
        <f>90.25+76.06</f>
        <v>166.31</v>
      </c>
      <c r="J20" s="10">
        <f>Table23[[#This Row],[Other]]+Table23[[#This Row],[Drainage and stormwater management]]+Table23[[#This Row],[Community Facilities]]+Table23[[#This Row],[Roads and traffic facilities]]+Table23[[#This Row],[Open Space]]</f>
        <v>2572.63</v>
      </c>
      <c r="K20" s="10">
        <v>2572.63</v>
      </c>
      <c r="L20" s="10"/>
      <c r="M20" s="10"/>
      <c r="N20" s="10"/>
      <c r="O20" s="10"/>
      <c r="P20" s="10">
        <f>Table23[[#This Row],[Monetary amount received]]+Table23[[#This Row],[Material public benefit received value (Works in kind)]]+Table23[[#This Row],[Land dedicated value]]</f>
        <v>2572.63</v>
      </c>
      <c r="Q20" s="8">
        <v>45377</v>
      </c>
    </row>
    <row r="21" spans="1:17" ht="57.6" x14ac:dyDescent="0.3">
      <c r="A21" t="s">
        <v>244</v>
      </c>
      <c r="B21" t="s">
        <v>52</v>
      </c>
      <c r="C21" s="3">
        <v>45356</v>
      </c>
      <c r="D21" s="4" t="s">
        <v>7</v>
      </c>
      <c r="E21" s="10">
        <v>1988.28</v>
      </c>
      <c r="F21" s="10">
        <v>418.04</v>
      </c>
      <c r="G21" s="10"/>
      <c r="H21" s="10"/>
      <c r="I21" s="10">
        <v>166.31</v>
      </c>
      <c r="J21" s="10">
        <f>Table23[[#This Row],[Other]]+Table23[[#This Row],[Drainage and stormwater management]]+Table23[[#This Row],[Community Facilities]]+Table23[[#This Row],[Roads and traffic facilities]]+Table23[[#This Row],[Open Space]]</f>
        <v>2572.63</v>
      </c>
      <c r="K21" s="10">
        <v>2625.96</v>
      </c>
      <c r="L21" s="10"/>
      <c r="M21" s="10"/>
      <c r="N21" s="10"/>
      <c r="O21" s="10"/>
      <c r="P21" s="10">
        <f>Table23[[#This Row],[Monetary amount received]]+Table23[[#This Row],[Material public benefit received value (Works in kind)]]+Table23[[#This Row],[Land dedicated value]]</f>
        <v>2625.96</v>
      </c>
      <c r="Q21" s="8">
        <v>45432</v>
      </c>
    </row>
    <row r="22" spans="1:17" ht="57.6" x14ac:dyDescent="0.3">
      <c r="A22" t="s">
        <v>245</v>
      </c>
      <c r="B22" t="s">
        <v>52</v>
      </c>
      <c r="C22" s="3">
        <v>45358</v>
      </c>
      <c r="D22" s="4" t="s">
        <v>7</v>
      </c>
      <c r="E22" s="10">
        <v>4970.7</v>
      </c>
      <c r="F22" s="10">
        <v>667.47</v>
      </c>
      <c r="G22" s="10"/>
      <c r="H22" s="10"/>
      <c r="I22" s="10">
        <v>415.77</v>
      </c>
      <c r="J22" s="10">
        <f>Table23[[#This Row],[Other]]+Table23[[#This Row],[Drainage and stormwater management]]+Table23[[#This Row],[Community Facilities]]+Table23[[#This Row],[Roads and traffic facilities]]+Table23[[#This Row],[Open Space]]</f>
        <v>6053.94</v>
      </c>
      <c r="K22" s="10"/>
      <c r="L22" s="10"/>
      <c r="M22" s="10"/>
      <c r="N22" s="10"/>
      <c r="O22" s="10"/>
      <c r="P22" s="10">
        <f>Table23[[#This Row],[Monetary amount received]]+Table23[[#This Row],[Material public benefit received value (Works in kind)]]+Table23[[#This Row],[Land dedicated value]]</f>
        <v>0</v>
      </c>
      <c r="Q22" s="6"/>
    </row>
    <row r="23" spans="1:17" ht="57.6" x14ac:dyDescent="0.3">
      <c r="A23" t="s">
        <v>246</v>
      </c>
      <c r="B23" t="s">
        <v>52</v>
      </c>
      <c r="C23" s="3">
        <v>45364</v>
      </c>
      <c r="D23" s="4" t="s">
        <v>7</v>
      </c>
      <c r="E23" s="10">
        <v>1988.28</v>
      </c>
      <c r="F23" s="10">
        <v>418.04</v>
      </c>
      <c r="G23" s="10"/>
      <c r="H23" s="10"/>
      <c r="I23" s="10">
        <v>166.31</v>
      </c>
      <c r="J23" s="10">
        <f>Table23[[#This Row],[Other]]+Table23[[#This Row],[Drainage and stormwater management]]+Table23[[#This Row],[Community Facilities]]+Table23[[#This Row],[Roads and traffic facilities]]+Table23[[#This Row],[Open Space]]</f>
        <v>2572.63</v>
      </c>
      <c r="K23" s="10">
        <v>2572.63</v>
      </c>
      <c r="L23" s="10"/>
      <c r="M23" s="10"/>
      <c r="N23" s="10"/>
      <c r="O23" s="10"/>
      <c r="P23" s="10">
        <f>Table23[[#This Row],[Monetary amount received]]</f>
        <v>2572.63</v>
      </c>
      <c r="Q23" s="8">
        <v>45364</v>
      </c>
    </row>
    <row r="24" spans="1:17" x14ac:dyDescent="0.3">
      <c r="A24" t="s">
        <v>249</v>
      </c>
      <c r="B24" t="s">
        <v>52</v>
      </c>
      <c r="C24" s="3">
        <v>45378</v>
      </c>
      <c r="D24" s="4" t="s">
        <v>250</v>
      </c>
      <c r="E24" s="10"/>
      <c r="F24" s="10"/>
      <c r="G24" s="10"/>
      <c r="H24" s="10"/>
      <c r="I24" s="10">
        <v>3443.85</v>
      </c>
      <c r="J24" s="10">
        <f>Table23[[#This Row],[Other]]+Table23[[#This Row],[Drainage and stormwater management]]+Table23[[#This Row],[Community Facilities]]+Table23[[#This Row],[Roads and traffic facilities]]+Table23[[#This Row],[Open Space]]</f>
        <v>3443.85</v>
      </c>
      <c r="K24" s="10"/>
      <c r="L24" s="10"/>
      <c r="M24" s="10"/>
      <c r="N24" s="10"/>
      <c r="O24" s="10"/>
      <c r="P24" s="10">
        <f>Table23[[#This Row],[Monetary amount received]]</f>
        <v>0</v>
      </c>
      <c r="Q24" s="6"/>
    </row>
    <row r="25" spans="1:17" ht="57.6" x14ac:dyDescent="0.3">
      <c r="A25" t="s">
        <v>251</v>
      </c>
      <c r="B25" t="s">
        <v>52</v>
      </c>
      <c r="C25" s="3">
        <v>45296</v>
      </c>
      <c r="D25" s="4" t="s">
        <v>7</v>
      </c>
      <c r="E25" s="10">
        <v>4711.45</v>
      </c>
      <c r="F25" s="10">
        <v>1032.58</v>
      </c>
      <c r="G25" s="10"/>
      <c r="H25" s="10"/>
      <c r="I25" s="10">
        <v>456.53</v>
      </c>
      <c r="J25" s="10">
        <f>Table23[[#This Row],[Other]]+Table23[[#This Row],[Drainage and stormwater management]]+Table23[[#This Row],[Community Facilities]]+Table23[[#This Row],[Roads and traffic facilities]]+Table23[[#This Row],[Open Space]]</f>
        <v>6200.5599999999995</v>
      </c>
      <c r="K25" s="10">
        <v>6200.56</v>
      </c>
      <c r="L25" s="10"/>
      <c r="M25" s="10"/>
      <c r="N25" s="10"/>
      <c r="O25" s="10"/>
      <c r="P25" s="10">
        <f>Table23[[#This Row],[Monetary amount received]]</f>
        <v>6200.56</v>
      </c>
      <c r="Q25" s="8">
        <v>45386</v>
      </c>
    </row>
    <row r="26" spans="1:17" x14ac:dyDescent="0.3">
      <c r="A26" t="s">
        <v>253</v>
      </c>
      <c r="B26" t="s">
        <v>52</v>
      </c>
      <c r="C26" s="3">
        <v>45393</v>
      </c>
      <c r="D26" t="s">
        <v>250</v>
      </c>
      <c r="E26" s="10"/>
      <c r="F26" s="10"/>
      <c r="G26" s="10"/>
      <c r="H26" s="10"/>
      <c r="I26" s="10">
        <v>940.86</v>
      </c>
      <c r="J26" s="10">
        <f>Table23[[#This Row],[Other]]+Table23[[#This Row],[Drainage and stormwater management]]+Table23[[#This Row],[Community Facilities]]+Table23[[#This Row],[Roads and traffic facilities]]+Table23[[#This Row],[Open Space]]</f>
        <v>940.86</v>
      </c>
      <c r="K26" s="10"/>
      <c r="L26" s="10"/>
      <c r="M26" s="10"/>
      <c r="N26" s="10"/>
      <c r="O26" s="10"/>
      <c r="P26" s="10">
        <f>Table23[[#This Row],[Monetary amount received]]</f>
        <v>0</v>
      </c>
      <c r="Q26" s="6"/>
    </row>
    <row r="27" spans="1:17" ht="57.6" x14ac:dyDescent="0.3">
      <c r="A27" t="s">
        <v>254</v>
      </c>
      <c r="B27" t="s">
        <v>52</v>
      </c>
      <c r="C27" s="3">
        <v>45392</v>
      </c>
      <c r="D27" s="4" t="s">
        <v>7</v>
      </c>
      <c r="E27" s="10">
        <v>4970.7</v>
      </c>
      <c r="F27" s="10">
        <v>1045.1099999999999</v>
      </c>
      <c r="G27" s="10"/>
      <c r="H27" s="10"/>
      <c r="I27" s="10">
        <v>415.77</v>
      </c>
      <c r="J27" s="10">
        <f>Table23[[#This Row],[Other]]+Table23[[#This Row],[Drainage and stormwater management]]+Table23[[#This Row],[Community Facilities]]+Table23[[#This Row],[Roads and traffic facilities]]+Table23[[#This Row],[Open Space]]</f>
        <v>6431.58</v>
      </c>
      <c r="K27" s="10"/>
      <c r="L27" s="10"/>
      <c r="M27" s="10"/>
      <c r="N27" s="10"/>
      <c r="O27" s="10"/>
      <c r="P27" s="10">
        <f>Table23[[#This Row],[Monetary amount received]]</f>
        <v>0</v>
      </c>
      <c r="Q27" s="6"/>
    </row>
    <row r="28" spans="1:17" x14ac:dyDescent="0.3">
      <c r="A28" t="s">
        <v>255</v>
      </c>
      <c r="B28" t="s">
        <v>52</v>
      </c>
      <c r="C28" s="3">
        <v>45390</v>
      </c>
      <c r="D28" t="s">
        <v>250</v>
      </c>
      <c r="E28" s="10"/>
      <c r="F28" s="10"/>
      <c r="G28" s="10"/>
      <c r="H28" s="10"/>
      <c r="I28" s="10">
        <v>4394.5</v>
      </c>
      <c r="J28" s="10">
        <f>Table23[[#This Row],[Other]]+Table23[[#This Row],[Drainage and stormwater management]]+Table23[[#This Row],[Community Facilities]]+Table23[[#This Row],[Roads and traffic facilities]]+Table23[[#This Row],[Open Space]]</f>
        <v>4394.5</v>
      </c>
      <c r="K28" s="10"/>
      <c r="L28" s="10"/>
      <c r="M28" s="10"/>
      <c r="N28" s="10"/>
      <c r="O28" s="10"/>
      <c r="P28" s="10">
        <f>Table23[[#This Row],[Monetary amount received]]</f>
        <v>0</v>
      </c>
      <c r="Q28" s="6"/>
    </row>
    <row r="29" spans="1:17" ht="57.6" x14ac:dyDescent="0.3">
      <c r="A29" t="s">
        <v>256</v>
      </c>
      <c r="B29" t="s">
        <v>52</v>
      </c>
      <c r="C29" s="3">
        <v>45392</v>
      </c>
      <c r="D29" s="4" t="s">
        <v>7</v>
      </c>
      <c r="E29" s="10">
        <v>1988.28</v>
      </c>
      <c r="F29" s="10">
        <v>266.99</v>
      </c>
      <c r="G29" s="10"/>
      <c r="H29" s="10"/>
      <c r="I29" s="10">
        <v>166.31</v>
      </c>
      <c r="J29" s="10">
        <f>Table23[[#This Row],[Other]]+Table23[[#This Row],[Drainage and stormwater management]]+Table23[[#This Row],[Community Facilities]]+Table23[[#This Row],[Roads and traffic facilities]]+Table23[[#This Row],[Open Space]]</f>
        <v>2421.58</v>
      </c>
      <c r="K29" s="10">
        <v>2421.58</v>
      </c>
      <c r="L29" s="10"/>
      <c r="M29" s="10"/>
      <c r="N29" s="10"/>
      <c r="O29" s="10"/>
      <c r="P29" s="10">
        <f>Table23[[#This Row],[Monetary amount received]]</f>
        <v>2421.58</v>
      </c>
      <c r="Q29" s="8">
        <v>45425</v>
      </c>
    </row>
    <row r="30" spans="1:17" ht="57.6" x14ac:dyDescent="0.3">
      <c r="A30" t="s">
        <v>257</v>
      </c>
      <c r="B30" t="s">
        <v>52</v>
      </c>
      <c r="C30" s="3">
        <v>45399</v>
      </c>
      <c r="D30" s="4" t="s">
        <v>7</v>
      </c>
      <c r="E30" s="10">
        <v>3479.49</v>
      </c>
      <c r="F30" s="10">
        <v>467.23</v>
      </c>
      <c r="G30" s="10"/>
      <c r="H30" s="10"/>
      <c r="I30" s="10">
        <v>291.04000000000002</v>
      </c>
      <c r="J30" s="10">
        <f>Table23[[#This Row],[Other]]+Table23[[#This Row],[Drainage and stormwater management]]+Table23[[#This Row],[Community Facilities]]+Table23[[#This Row],[Roads and traffic facilities]]+Table23[[#This Row],[Open Space]]</f>
        <v>4237.76</v>
      </c>
      <c r="K30" s="10"/>
      <c r="L30" s="10"/>
      <c r="M30" s="10"/>
      <c r="N30" s="10"/>
      <c r="O30" s="10"/>
      <c r="P30" s="10">
        <f>Table23[[#This Row],[Monetary amount received]]</f>
        <v>0</v>
      </c>
      <c r="Q30" s="6"/>
    </row>
    <row r="31" spans="1:17" ht="57.6" x14ac:dyDescent="0.3">
      <c r="A31" t="s">
        <v>259</v>
      </c>
      <c r="B31" t="s">
        <v>52</v>
      </c>
      <c r="C31" s="3">
        <v>45394</v>
      </c>
      <c r="D31" s="4" t="s">
        <v>7</v>
      </c>
      <c r="E31" s="10">
        <v>1988.28</v>
      </c>
      <c r="F31" s="10">
        <v>418.04</v>
      </c>
      <c r="G31" s="10"/>
      <c r="H31" s="10"/>
      <c r="I31" s="10">
        <v>166.31</v>
      </c>
      <c r="J31" s="10">
        <f>Table23[[#This Row],[Other]]+Table23[[#This Row],[Drainage and stormwater management]]+Table23[[#This Row],[Community Facilities]]+Table23[[#This Row],[Roads and traffic facilities]]+Table23[[#This Row],[Open Space]]</f>
        <v>2572.63</v>
      </c>
      <c r="K31" s="10">
        <v>2572.63</v>
      </c>
      <c r="L31" s="10"/>
      <c r="M31" s="10"/>
      <c r="N31" s="10"/>
      <c r="O31" s="10"/>
      <c r="P31" s="10">
        <f>Table23[[#This Row],[Monetary amount received]]</f>
        <v>2572.63</v>
      </c>
      <c r="Q31" s="8">
        <v>45412</v>
      </c>
    </row>
    <row r="32" spans="1:17" x14ac:dyDescent="0.3">
      <c r="A32" t="s">
        <v>260</v>
      </c>
      <c r="B32" t="s">
        <v>52</v>
      </c>
      <c r="C32" s="3">
        <v>45399</v>
      </c>
      <c r="D32" t="s">
        <v>250</v>
      </c>
      <c r="E32" s="10"/>
      <c r="F32" s="10"/>
      <c r="G32" s="10"/>
      <c r="H32" s="10"/>
      <c r="I32" s="10">
        <v>930</v>
      </c>
      <c r="J32" s="10">
        <f>Table23[[#This Row],[Other]]+Table23[[#This Row],[Drainage and stormwater management]]+Table23[[#This Row],[Community Facilities]]+Table23[[#This Row],[Roads and traffic facilities]]+Table23[[#This Row],[Open Space]]</f>
        <v>930</v>
      </c>
      <c r="K32" s="10"/>
      <c r="L32" s="10"/>
      <c r="M32" s="10"/>
      <c r="N32" s="10"/>
      <c r="O32" s="10"/>
      <c r="P32" s="10">
        <f>Table23[[#This Row],[Monetary amount received]]</f>
        <v>0</v>
      </c>
      <c r="Q32" s="6"/>
    </row>
    <row r="33" spans="1:17" ht="57.6" x14ac:dyDescent="0.3">
      <c r="A33" t="s">
        <v>261</v>
      </c>
      <c r="B33" t="s">
        <v>52</v>
      </c>
      <c r="C33" s="3">
        <v>45400</v>
      </c>
      <c r="D33" s="4" t="s">
        <v>7</v>
      </c>
      <c r="E33" s="10">
        <v>4970.7</v>
      </c>
      <c r="F33" s="10">
        <v>1045.1099999999999</v>
      </c>
      <c r="G33" s="10"/>
      <c r="H33" s="10"/>
      <c r="I33" s="10">
        <v>415.77</v>
      </c>
      <c r="J33" s="10">
        <f>Table23[[#This Row],[Other]]+Table23[[#This Row],[Drainage and stormwater management]]+Table23[[#This Row],[Community Facilities]]+Table23[[#This Row],[Roads and traffic facilities]]+Table23[[#This Row],[Open Space]]</f>
        <v>6431.58</v>
      </c>
      <c r="K33" s="10"/>
      <c r="L33" s="10"/>
      <c r="M33" s="10"/>
      <c r="N33" s="10"/>
      <c r="O33" s="10"/>
      <c r="P33" s="10">
        <f>Table23[[#This Row],[Monetary amount received]]</f>
        <v>0</v>
      </c>
      <c r="Q33" s="6"/>
    </row>
    <row r="34" spans="1:17" ht="57.6" x14ac:dyDescent="0.3">
      <c r="A34" t="s">
        <v>262</v>
      </c>
      <c r="B34" t="s">
        <v>52</v>
      </c>
      <c r="C34" s="3">
        <v>45387</v>
      </c>
      <c r="D34" s="4" t="s">
        <v>7</v>
      </c>
      <c r="E34" s="10">
        <v>4970.7</v>
      </c>
      <c r="F34" s="10">
        <v>667.47</v>
      </c>
      <c r="G34" s="10"/>
      <c r="H34" s="10"/>
      <c r="I34" s="10">
        <v>415.77</v>
      </c>
      <c r="J34" s="10">
        <f>Table23[[#This Row],[Other]]+Table23[[#This Row],[Drainage and stormwater management]]+Table23[[#This Row],[Community Facilities]]+Table23[[#This Row],[Roads and traffic facilities]]+Table23[[#This Row],[Open Space]]</f>
        <v>6053.94</v>
      </c>
      <c r="K34" s="10">
        <v>6053.94</v>
      </c>
      <c r="L34" s="10"/>
      <c r="M34" s="10"/>
      <c r="N34" s="10"/>
      <c r="O34" s="10"/>
      <c r="P34" s="10">
        <f>Table23[[#This Row],[Monetary amount received]]</f>
        <v>6053.94</v>
      </c>
      <c r="Q34" s="8">
        <v>45406</v>
      </c>
    </row>
    <row r="35" spans="1:17" ht="57.6" x14ac:dyDescent="0.3">
      <c r="A35" t="s">
        <v>264</v>
      </c>
      <c r="B35" t="s">
        <v>52</v>
      </c>
      <c r="C35" s="3">
        <v>45393</v>
      </c>
      <c r="D35" s="4" t="s">
        <v>7</v>
      </c>
      <c r="E35" s="10">
        <v>1988.28</v>
      </c>
      <c r="F35" s="10">
        <v>418.04</v>
      </c>
      <c r="G35" s="10"/>
      <c r="H35" s="10"/>
      <c r="I35" s="10">
        <v>166.31</v>
      </c>
      <c r="J35" s="10">
        <f>Table23[[#This Row],[Other]]+Table23[[#This Row],[Drainage and stormwater management]]+Table23[[#This Row],[Community Facilities]]+Table23[[#This Row],[Roads and traffic facilities]]+Table23[[#This Row],[Open Space]]</f>
        <v>2572.63</v>
      </c>
      <c r="K35" s="10">
        <v>2572.63</v>
      </c>
      <c r="L35" s="10"/>
      <c r="M35" s="10"/>
      <c r="N35" s="10"/>
      <c r="O35" s="10"/>
      <c r="P35" s="10">
        <f>Table23[[#This Row],[Monetary amount received]]</f>
        <v>2572.63</v>
      </c>
      <c r="Q35" s="8">
        <v>45401</v>
      </c>
    </row>
    <row r="36" spans="1:17" ht="57.6" x14ac:dyDescent="0.3">
      <c r="A36" t="s">
        <v>265</v>
      </c>
      <c r="B36" t="s">
        <v>52</v>
      </c>
      <c r="C36" s="3">
        <v>45371</v>
      </c>
      <c r="D36" s="4" t="s">
        <v>7</v>
      </c>
      <c r="E36" s="10">
        <v>4628.5600000000004</v>
      </c>
      <c r="F36" s="10">
        <v>1014.42</v>
      </c>
      <c r="G36" s="10"/>
      <c r="H36" s="10"/>
      <c r="I36" s="10">
        <v>448.5</v>
      </c>
      <c r="J36" s="10">
        <f>Table23[[#This Row],[Other]]+Table23[[#This Row],[Drainage and stormwater management]]+Table23[[#This Row],[Community Facilities]]+Table23[[#This Row],[Roads and traffic facilities]]+Table23[[#This Row],[Open Space]]</f>
        <v>6091.4800000000005</v>
      </c>
      <c r="K36" s="10"/>
      <c r="L36" s="10"/>
      <c r="M36" s="10"/>
      <c r="N36" s="10"/>
      <c r="O36" s="10"/>
      <c r="P36" s="10">
        <f>Table23[[#This Row],[Monetary amount received]]</f>
        <v>0</v>
      </c>
      <c r="Q36" s="6"/>
    </row>
    <row r="37" spans="1:17" x14ac:dyDescent="0.3">
      <c r="A37" t="s">
        <v>266</v>
      </c>
      <c r="B37" t="s">
        <v>52</v>
      </c>
      <c r="C37" s="3">
        <v>45411</v>
      </c>
      <c r="D37" t="s">
        <v>250</v>
      </c>
      <c r="E37" s="10"/>
      <c r="F37" s="10"/>
      <c r="G37" s="10"/>
      <c r="H37" s="10"/>
      <c r="I37" s="10">
        <v>611.09</v>
      </c>
      <c r="J37" s="10">
        <f>Table23[[#This Row],[Other]]+Table23[[#This Row],[Drainage and stormwater management]]+Table23[[#This Row],[Community Facilities]]+Table23[[#This Row],[Roads and traffic facilities]]+Table23[[#This Row],[Open Space]]</f>
        <v>611.09</v>
      </c>
      <c r="K37" s="10"/>
      <c r="L37" s="10"/>
      <c r="M37" s="10"/>
      <c r="N37" s="10"/>
      <c r="O37" s="10"/>
      <c r="P37" s="10">
        <f>Table23[[#This Row],[Monetary amount received]]</f>
        <v>0</v>
      </c>
      <c r="Q37" s="6"/>
    </row>
    <row r="38" spans="1:17" x14ac:dyDescent="0.3">
      <c r="A38" t="s">
        <v>267</v>
      </c>
      <c r="B38" t="s">
        <v>52</v>
      </c>
      <c r="C38" s="3">
        <v>45412</v>
      </c>
      <c r="D38" t="s">
        <v>250</v>
      </c>
      <c r="E38" s="10"/>
      <c r="F38" s="10"/>
      <c r="G38" s="10"/>
      <c r="H38" s="10"/>
      <c r="I38" s="10">
        <v>3437.83</v>
      </c>
      <c r="J38" s="10">
        <f>Table23[[#This Row],[Other]]+Table23[[#This Row],[Drainage and stormwater management]]+Table23[[#This Row],[Community Facilities]]+Table23[[#This Row],[Roads and traffic facilities]]+Table23[[#This Row],[Open Space]]</f>
        <v>3437.83</v>
      </c>
      <c r="K38" s="10"/>
      <c r="L38" s="10"/>
      <c r="M38" s="10"/>
      <c r="N38" s="10"/>
      <c r="O38" s="10"/>
      <c r="P38" s="10">
        <f>Table23[[#This Row],[Monetary amount received]]</f>
        <v>0</v>
      </c>
      <c r="Q38" s="6"/>
    </row>
    <row r="39" spans="1:17" ht="57.6" x14ac:dyDescent="0.3">
      <c r="A39" t="s">
        <v>268</v>
      </c>
      <c r="B39" t="s">
        <v>52</v>
      </c>
      <c r="C39" s="3">
        <v>45406</v>
      </c>
      <c r="D39" s="4" t="s">
        <v>7</v>
      </c>
      <c r="E39" s="10">
        <v>3479.49</v>
      </c>
      <c r="F39" s="10">
        <v>731.57</v>
      </c>
      <c r="G39" s="10"/>
      <c r="H39" s="10"/>
      <c r="I39" s="10">
        <v>291.04000000000002</v>
      </c>
      <c r="J39" s="10">
        <f>Table23[[#This Row],[Other]]+Table23[[#This Row],[Drainage and stormwater management]]+Table23[[#This Row],[Community Facilities]]+Table23[[#This Row],[Roads and traffic facilities]]+Table23[[#This Row],[Open Space]]</f>
        <v>4502.1000000000004</v>
      </c>
      <c r="K39" s="10">
        <v>4502.1000000000004</v>
      </c>
      <c r="L39" s="10"/>
      <c r="M39" s="10"/>
      <c r="N39" s="10"/>
      <c r="O39" s="10"/>
      <c r="P39" s="10">
        <f>Table23[[#This Row],[Monetary amount received]]</f>
        <v>4502.1000000000004</v>
      </c>
      <c r="Q39" s="8">
        <v>45412</v>
      </c>
    </row>
    <row r="40" spans="1:17" x14ac:dyDescent="0.3">
      <c r="A40" t="s">
        <v>270</v>
      </c>
      <c r="B40" t="s">
        <v>52</v>
      </c>
      <c r="C40" s="3">
        <v>45406</v>
      </c>
      <c r="D40" t="s">
        <v>250</v>
      </c>
      <c r="E40" s="10"/>
      <c r="F40" s="10"/>
      <c r="G40" s="10"/>
      <c r="H40" s="10"/>
      <c r="I40" s="10">
        <v>938.18</v>
      </c>
      <c r="J40" s="10">
        <f>Table23[[#This Row],[Other]]+Table23[[#This Row],[Drainage and stormwater management]]+Table23[[#This Row],[Community Facilities]]+Table23[[#This Row],[Roads and traffic facilities]]+Table23[[#This Row],[Open Space]]</f>
        <v>938.18</v>
      </c>
      <c r="K40" s="10"/>
      <c r="L40" s="10"/>
      <c r="M40" s="10"/>
      <c r="N40" s="10"/>
      <c r="O40" s="10"/>
      <c r="P40" s="10">
        <f>Table23[[#This Row],[Monetary amount received]]</f>
        <v>0</v>
      </c>
      <c r="Q40" s="6"/>
    </row>
    <row r="41" spans="1:17" x14ac:dyDescent="0.3">
      <c r="A41" t="s">
        <v>269</v>
      </c>
      <c r="B41" t="s">
        <v>52</v>
      </c>
      <c r="C41" s="3">
        <v>45398</v>
      </c>
      <c r="D41" t="s">
        <v>250</v>
      </c>
      <c r="E41" s="10"/>
      <c r="F41" s="10"/>
      <c r="G41" s="10"/>
      <c r="H41" s="10"/>
      <c r="I41" s="10">
        <v>735.09</v>
      </c>
      <c r="J41" s="10">
        <f>Table23[[#This Row],[Other]]+Table23[[#This Row],[Drainage and stormwater management]]+Table23[[#This Row],[Community Facilities]]+Table23[[#This Row],[Roads and traffic facilities]]+Table23[[#This Row],[Open Space]]</f>
        <v>735.09</v>
      </c>
      <c r="K41" s="10">
        <v>735.09</v>
      </c>
      <c r="L41" s="10"/>
      <c r="M41" s="10"/>
      <c r="N41" s="10"/>
      <c r="O41" s="10"/>
      <c r="P41" s="10">
        <f>Table23[[#This Row],[Monetary amount received]]</f>
        <v>735.09</v>
      </c>
      <c r="Q41" s="8">
        <v>45415</v>
      </c>
    </row>
    <row r="42" spans="1:17" ht="57.6" x14ac:dyDescent="0.3">
      <c r="A42" t="s">
        <v>272</v>
      </c>
      <c r="B42" t="s">
        <v>52</v>
      </c>
      <c r="D42" s="4" t="s">
        <v>7</v>
      </c>
      <c r="E42" s="10">
        <v>2031.81</v>
      </c>
      <c r="F42" s="10">
        <v>427.19</v>
      </c>
      <c r="G42" s="10"/>
      <c r="H42" s="10"/>
      <c r="I42" s="10">
        <v>169.95</v>
      </c>
      <c r="J42" s="10">
        <f>Table23[[#This Row],[Other]]+Table23[[#This Row],[Drainage and stormwater management]]+Table23[[#This Row],[Community Facilities]]+Table23[[#This Row],[Roads and traffic facilities]]+Table23[[#This Row],[Open Space]]</f>
        <v>2628.95</v>
      </c>
      <c r="K42" s="10">
        <v>2628.95</v>
      </c>
      <c r="L42" s="10"/>
      <c r="M42" s="10"/>
      <c r="N42" s="10"/>
      <c r="O42" s="10"/>
      <c r="P42" s="10">
        <f>Table23[[#This Row],[Monetary amount received]]</f>
        <v>2628.95</v>
      </c>
      <c r="Q42" s="8">
        <v>45425</v>
      </c>
    </row>
    <row r="43" spans="1:17" ht="57.6" x14ac:dyDescent="0.3">
      <c r="A43" t="s">
        <v>283</v>
      </c>
      <c r="B43" t="s">
        <v>52</v>
      </c>
      <c r="C43" s="3">
        <v>45428</v>
      </c>
      <c r="D43" s="4" t="s">
        <v>7</v>
      </c>
      <c r="E43">
        <v>2031.81</v>
      </c>
      <c r="F43">
        <v>427.19</v>
      </c>
      <c r="I43">
        <v>169.95</v>
      </c>
      <c r="J43" s="10">
        <f>Table23[[#This Row],[Other]]+Table23[[#This Row],[Drainage and stormwater management]]+Table23[[#This Row],[Community Facilities]]+Table23[[#This Row],[Roads and traffic facilities]]+Table23[[#This Row],[Open Space]]</f>
        <v>2628.95</v>
      </c>
      <c r="K43" s="10"/>
      <c r="P43" s="10">
        <f>Table23[[#This Row],[Monetary amount received]]</f>
        <v>0</v>
      </c>
    </row>
    <row r="44" spans="1:17" ht="28.8" x14ac:dyDescent="0.3">
      <c r="A44" s="4" t="s">
        <v>287</v>
      </c>
      <c r="B44" t="s">
        <v>52</v>
      </c>
      <c r="C44" s="3">
        <v>52009</v>
      </c>
      <c r="D44" t="s">
        <v>250</v>
      </c>
      <c r="E44" s="10"/>
      <c r="F44" s="10"/>
      <c r="G44" s="10"/>
      <c r="H44" s="10"/>
      <c r="I44" s="10">
        <v>612.42999999999995</v>
      </c>
      <c r="J44" s="10">
        <f>Table23[[#This Row],[Other]]+Table23[[#This Row],[Drainage and stormwater management]]+Table23[[#This Row],[Community Facilities]]+Table23[[#This Row],[Roads and traffic facilities]]+Table23[[#This Row],[Open Space]]</f>
        <v>612.42999999999995</v>
      </c>
      <c r="K44" s="10"/>
      <c r="L44" s="10"/>
      <c r="M44" s="10"/>
      <c r="N44" s="10"/>
      <c r="O44" s="10"/>
      <c r="P44" s="10">
        <f>Table23[[#This Row],[Monetary amount received]]</f>
        <v>0</v>
      </c>
      <c r="Q44" s="6"/>
    </row>
    <row r="45" spans="1:17" ht="18.600000000000001" customHeight="1" x14ac:dyDescent="0.3">
      <c r="A45" s="24" t="s">
        <v>288</v>
      </c>
      <c r="B45" s="24" t="s">
        <v>52</v>
      </c>
      <c r="C45" s="25">
        <v>45399</v>
      </c>
      <c r="D45" s="24" t="s">
        <v>250</v>
      </c>
      <c r="E45" s="26"/>
      <c r="F45" s="26"/>
      <c r="G45" s="26"/>
      <c r="H45" s="26"/>
      <c r="I45" s="26">
        <v>930</v>
      </c>
      <c r="J45" s="26">
        <f>Table23[[#This Row],[Other]]+Table23[[#This Row],[Drainage and stormwater management]]+Table23[[#This Row],[Community Facilities]]+Table23[[#This Row],[Roads and traffic facilities]]+Table23[[#This Row],[Open Space]]</f>
        <v>930</v>
      </c>
      <c r="K45" s="26">
        <v>950.36</v>
      </c>
      <c r="L45" s="26"/>
      <c r="M45" s="26"/>
      <c r="N45" s="26"/>
      <c r="O45" s="26"/>
      <c r="P45" s="26">
        <f>Table23[[#This Row],[Monetary amount received]]</f>
        <v>950.36</v>
      </c>
      <c r="Q45" s="27">
        <v>45376</v>
      </c>
    </row>
    <row r="46" spans="1:17" x14ac:dyDescent="0.3">
      <c r="A46" s="24" t="s">
        <v>291</v>
      </c>
      <c r="B46" s="24" t="s">
        <v>52</v>
      </c>
      <c r="C46" s="25">
        <v>45440</v>
      </c>
      <c r="D46" s="24" t="s">
        <v>250</v>
      </c>
      <c r="E46" s="26"/>
      <c r="F46" s="26"/>
      <c r="G46" s="26"/>
      <c r="H46" s="26"/>
      <c r="I46" s="26">
        <v>3411.1</v>
      </c>
      <c r="J46" s="26">
        <f>Table23[[#This Row],[Other]]+Table23[[#This Row],[Drainage and stormwater management]]+Table23[[#This Row],[Community Facilities]]+Table23[[#This Row],[Roads and traffic facilities]]+Table23[[#This Row],[Open Space]]</f>
        <v>3411.1</v>
      </c>
      <c r="K46" s="26"/>
      <c r="L46" s="26"/>
      <c r="M46" s="26"/>
      <c r="N46" s="26"/>
      <c r="O46" s="26"/>
      <c r="P46" s="26">
        <f>Table23[[#This Row],[Monetary amount received]]</f>
        <v>0</v>
      </c>
      <c r="Q46" s="27"/>
    </row>
    <row r="47" spans="1:17" ht="57.6" x14ac:dyDescent="0.3">
      <c r="A47" s="24" t="s">
        <v>292</v>
      </c>
      <c r="B47" s="24" t="s">
        <v>52</v>
      </c>
      <c r="C47" s="25">
        <v>45449</v>
      </c>
      <c r="D47" s="4" t="s">
        <v>7</v>
      </c>
      <c r="E47" s="26">
        <v>2031.81</v>
      </c>
      <c r="F47" s="26">
        <v>427.19</v>
      </c>
      <c r="G47" s="26"/>
      <c r="H47" s="26"/>
      <c r="I47" s="26">
        <f>92.23+77.72</f>
        <v>169.95</v>
      </c>
      <c r="J47" s="26">
        <f>Table23[[#This Row],[Other]]+Table23[[#This Row],[Drainage and stormwater management]]+Table23[[#This Row],[Community Facilities]]+Table23[[#This Row],[Roads and traffic facilities]]+Table23[[#This Row],[Open Space]]</f>
        <v>2628.95</v>
      </c>
      <c r="K47" s="26"/>
      <c r="L47" s="26"/>
      <c r="M47" s="26"/>
      <c r="N47" s="26"/>
      <c r="O47" s="26"/>
      <c r="P47" s="26">
        <f>Table23[[#This Row],[Monetary amount received]]</f>
        <v>0</v>
      </c>
      <c r="Q47" s="27"/>
    </row>
    <row r="48" spans="1:17" ht="57.6" x14ac:dyDescent="0.3">
      <c r="A48" s="24" t="s">
        <v>293</v>
      </c>
      <c r="B48" s="24" t="s">
        <v>52</v>
      </c>
      <c r="C48" s="25">
        <v>45447</v>
      </c>
      <c r="D48" s="4" t="s">
        <v>7</v>
      </c>
      <c r="E48" s="26">
        <v>2031.81</v>
      </c>
      <c r="F48" s="26">
        <v>272.83</v>
      </c>
      <c r="G48" s="26"/>
      <c r="H48" s="26"/>
      <c r="I48" s="26">
        <f>92.23+77.72</f>
        <v>169.95</v>
      </c>
      <c r="J48" s="26">
        <f>Table23[[#This Row],[Other]]+Table23[[#This Row],[Drainage and stormwater management]]+Table23[[#This Row],[Community Facilities]]+Table23[[#This Row],[Roads and traffic facilities]]+Table23[[#This Row],[Open Space]]</f>
        <v>2474.59</v>
      </c>
      <c r="K48" s="26"/>
      <c r="L48" s="26"/>
      <c r="M48" s="26"/>
      <c r="N48" s="26"/>
      <c r="O48" s="26"/>
      <c r="P48" s="26">
        <f>Table23[[#This Row],[Monetary amount received]]</f>
        <v>0</v>
      </c>
      <c r="Q48" s="27"/>
    </row>
    <row r="49" spans="1:17" x14ac:dyDescent="0.3">
      <c r="A49" s="24"/>
      <c r="B49" s="24"/>
      <c r="C49" s="25"/>
      <c r="D49" s="24"/>
      <c r="E49" s="26"/>
      <c r="F49" s="26"/>
      <c r="G49" s="26"/>
      <c r="H49" s="26"/>
      <c r="I49" s="26"/>
      <c r="J49" s="26">
        <f>Table23[[#This Row],[Other]]+Table23[[#This Row],[Drainage and stormwater management]]+Table23[[#This Row],[Community Facilities]]+Table23[[#This Row],[Roads and traffic facilities]]+Table23[[#This Row],[Open Space]]</f>
        <v>0</v>
      </c>
      <c r="K49" s="26"/>
      <c r="L49" s="26"/>
      <c r="M49" s="26"/>
      <c r="N49" s="26"/>
      <c r="O49" s="26"/>
      <c r="P49" s="26">
        <f>Table23[[#This Row],[Monetary amount received]]</f>
        <v>0</v>
      </c>
      <c r="Q49" s="27"/>
    </row>
    <row r="50" spans="1:17" x14ac:dyDescent="0.3">
      <c r="A50" s="24"/>
      <c r="B50" s="24"/>
      <c r="C50" s="25"/>
      <c r="D50" s="24"/>
      <c r="E50" s="26"/>
      <c r="F50" s="26"/>
      <c r="G50" s="26"/>
      <c r="H50" s="26"/>
      <c r="I50" s="26"/>
      <c r="J50" s="26">
        <f>Table23[[#This Row],[Other]]+Table23[[#This Row],[Drainage and stormwater management]]+Table23[[#This Row],[Community Facilities]]+Table23[[#This Row],[Roads and traffic facilities]]+Table23[[#This Row],[Open Space]]</f>
        <v>0</v>
      </c>
      <c r="K50" s="26"/>
      <c r="L50" s="26"/>
      <c r="M50" s="26"/>
      <c r="N50" s="26"/>
      <c r="O50" s="26"/>
      <c r="P50" s="26">
        <f>Table23[[#This Row],[Monetary amount received]]</f>
        <v>0</v>
      </c>
      <c r="Q50" s="27"/>
    </row>
    <row r="51" spans="1:17" x14ac:dyDescent="0.3">
      <c r="A51" s="24"/>
      <c r="B51" s="24"/>
      <c r="C51" s="25"/>
      <c r="D51" s="24"/>
      <c r="E51" s="26"/>
      <c r="F51" s="26"/>
      <c r="G51" s="26"/>
      <c r="H51" s="26"/>
      <c r="I51" s="26"/>
      <c r="J51" s="26">
        <f>Table23[[#This Row],[Other]]+Table23[[#This Row],[Drainage and stormwater management]]+Table23[[#This Row],[Community Facilities]]+Table23[[#This Row],[Roads and traffic facilities]]+Table23[[#This Row],[Open Space]]</f>
        <v>0</v>
      </c>
      <c r="K51" s="26"/>
      <c r="L51" s="26"/>
      <c r="M51" s="26"/>
      <c r="N51" s="26"/>
      <c r="O51" s="26"/>
      <c r="P51" s="26">
        <f>Table23[[#This Row],[Monetary amount received]]</f>
        <v>0</v>
      </c>
      <c r="Q51" s="2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6AC0-643A-4119-B32B-A8B66E5EC68F}">
  <dimension ref="A1:Q77"/>
  <sheetViews>
    <sheetView topLeftCell="A66" zoomScale="60" zoomScaleNormal="60" workbookViewId="0">
      <selection activeCell="H87" sqref="H87"/>
    </sheetView>
  </sheetViews>
  <sheetFormatPr defaultRowHeight="14.4" x14ac:dyDescent="0.3"/>
  <cols>
    <col min="1" max="1" width="14.5546875" customWidth="1"/>
    <col min="2" max="2" width="29.109375" customWidth="1"/>
    <col min="3" max="3" width="14.6640625" customWidth="1"/>
    <col min="4" max="4" width="37" customWidth="1"/>
    <col min="5" max="5" width="18.88671875" customWidth="1"/>
    <col min="6" max="6" width="19.109375" customWidth="1"/>
    <col min="7" max="7" width="15.44140625" customWidth="1"/>
    <col min="8" max="8" width="16.109375" customWidth="1"/>
    <col min="9" max="10" width="17.5546875" customWidth="1"/>
    <col min="11" max="11" width="18.109375" customWidth="1"/>
    <col min="12" max="12" width="16.33203125" customWidth="1"/>
    <col min="13" max="13" width="14.5546875" customWidth="1"/>
    <col min="14" max="14" width="16.6640625" customWidth="1"/>
    <col min="15" max="15" width="13.5546875" customWidth="1"/>
    <col min="16" max="16" width="18" customWidth="1"/>
    <col min="17" max="17" width="24.109375" customWidth="1"/>
  </cols>
  <sheetData>
    <row r="1" spans="1:17" ht="54.75" customHeight="1" x14ac:dyDescent="0.3">
      <c r="A1" s="5" t="s">
        <v>84</v>
      </c>
      <c r="B1" s="5"/>
      <c r="C1" s="5"/>
      <c r="D1" s="5"/>
      <c r="E1" s="5"/>
    </row>
    <row r="2" spans="1:17" ht="46.2" x14ac:dyDescent="0.3">
      <c r="A2" s="23" t="s">
        <v>285</v>
      </c>
      <c r="B2" s="5"/>
      <c r="C2" s="5"/>
      <c r="D2" s="5"/>
      <c r="E2" s="5"/>
    </row>
    <row r="3" spans="1:17" s="2" customFormat="1" ht="71.25" customHeight="1" x14ac:dyDescent="0.3">
      <c r="A3" s="1" t="s">
        <v>159</v>
      </c>
      <c r="B3" s="1" t="s">
        <v>157</v>
      </c>
      <c r="C3" s="1" t="s">
        <v>158</v>
      </c>
      <c r="D3" s="1" t="s">
        <v>0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169</v>
      </c>
      <c r="N3" s="1" t="s">
        <v>168</v>
      </c>
      <c r="O3" s="1" t="s">
        <v>170</v>
      </c>
      <c r="P3" s="1" t="s">
        <v>172</v>
      </c>
      <c r="Q3" s="1" t="s">
        <v>171</v>
      </c>
    </row>
    <row r="4" spans="1:17" ht="57.6" x14ac:dyDescent="0.3">
      <c r="A4" t="s">
        <v>32</v>
      </c>
      <c r="B4" t="s">
        <v>2</v>
      </c>
      <c r="C4" s="3">
        <v>44791</v>
      </c>
      <c r="D4" s="4" t="s">
        <v>7</v>
      </c>
      <c r="E4" s="10">
        <v>1736.74</v>
      </c>
      <c r="F4" s="10">
        <v>244.74</v>
      </c>
      <c r="G4" s="10"/>
      <c r="H4" s="10"/>
      <c r="I4" s="10">
        <v>168.29</v>
      </c>
      <c r="J4" s="10">
        <f>Table28[[#This Row],[Other]]+Table28[[#This Row],[Drainage and stormwater management]]+Table28[[#This Row],[Community Facilities]]+Table28[[#This Row],[Roads and traffic facilities]]+Table28[[#This Row],[Open Space]]</f>
        <v>2149.77</v>
      </c>
      <c r="K4" s="10">
        <v>2149.77</v>
      </c>
      <c r="L4" s="10"/>
      <c r="M4" s="10"/>
      <c r="N4" s="10"/>
      <c r="O4" s="10"/>
      <c r="P4" s="10">
        <f>Table28[[#This Row],[Monetary amount received]]+Table28[[#This Row],[Material public benefit received value (Works in kind)]]+Table28[[#This Row],[Land dedicated value]]</f>
        <v>2149.77</v>
      </c>
      <c r="Q4" s="8">
        <v>44803</v>
      </c>
    </row>
    <row r="5" spans="1:17" ht="57.6" x14ac:dyDescent="0.3">
      <c r="A5" t="s">
        <v>32</v>
      </c>
      <c r="B5" t="s">
        <v>2</v>
      </c>
      <c r="C5" s="3">
        <v>44791</v>
      </c>
      <c r="D5" s="4" t="s">
        <v>7</v>
      </c>
      <c r="E5" s="10">
        <v>1736.74</v>
      </c>
      <c r="F5" s="10">
        <v>244.74</v>
      </c>
      <c r="G5" s="10"/>
      <c r="H5" s="10"/>
      <c r="I5" s="10">
        <v>168.29</v>
      </c>
      <c r="J5" s="10">
        <f>Table28[[#This Row],[Other]]+Table28[[#This Row],[Drainage and stormwater management]]+Table28[[#This Row],[Community Facilities]]+Table28[[#This Row],[Roads and traffic facilities]]+Table28[[#This Row],[Open Space]]</f>
        <v>2149.77</v>
      </c>
      <c r="K5" s="10">
        <v>2149.77</v>
      </c>
      <c r="L5" s="10"/>
      <c r="M5" s="10"/>
      <c r="N5" s="10"/>
      <c r="O5" s="10"/>
      <c r="P5" s="10">
        <f>Table28[[#This Row],[Monetary amount received]]+Table28[[#This Row],[Material public benefit received value (Works in kind)]]+Table28[[#This Row],[Land dedicated value]]</f>
        <v>2149.77</v>
      </c>
      <c r="Q5" s="8">
        <v>44818</v>
      </c>
    </row>
    <row r="6" spans="1:17" ht="57.6" x14ac:dyDescent="0.3">
      <c r="A6" t="s">
        <v>43</v>
      </c>
      <c r="B6" t="s">
        <v>2</v>
      </c>
      <c r="C6" s="3">
        <v>44809</v>
      </c>
      <c r="D6" s="4" t="s">
        <v>7</v>
      </c>
      <c r="E6" s="10">
        <v>1736.74</v>
      </c>
      <c r="F6" s="10">
        <v>380.63</v>
      </c>
      <c r="G6" s="10"/>
      <c r="H6" s="10"/>
      <c r="I6" s="10">
        <v>168.29</v>
      </c>
      <c r="J6" s="10">
        <f>Table28[[#This Row],[Other]]+Table28[[#This Row],[Drainage and stormwater management]]+Table28[[#This Row],[Community Facilities]]+Table28[[#This Row],[Roads and traffic facilities]]+Table28[[#This Row],[Open Space]]</f>
        <v>2285.66</v>
      </c>
      <c r="K6" s="10"/>
      <c r="L6" s="10"/>
      <c r="M6" s="10"/>
      <c r="N6" s="10"/>
      <c r="O6" s="10"/>
      <c r="P6" s="10">
        <f>Table28[[#This Row],[Monetary amount received]]+Table28[[#This Row],[Material public benefit received value (Works in kind)]]+Table28[[#This Row],[Land dedicated value]]</f>
        <v>0</v>
      </c>
      <c r="Q6" s="6"/>
    </row>
    <row r="7" spans="1:17" ht="57.6" x14ac:dyDescent="0.3">
      <c r="A7" t="s">
        <v>44</v>
      </c>
      <c r="B7" t="s">
        <v>2</v>
      </c>
      <c r="C7" s="3">
        <v>44809</v>
      </c>
      <c r="D7" s="4" t="s">
        <v>7</v>
      </c>
      <c r="E7" s="10">
        <v>4341.8599999999997</v>
      </c>
      <c r="F7" s="10">
        <v>611.85</v>
      </c>
      <c r="G7" s="10"/>
      <c r="H7" s="10"/>
      <c r="I7" s="10">
        <v>420.71</v>
      </c>
      <c r="J7" s="10">
        <f>Table28[[#This Row],[Other]]+Table28[[#This Row],[Drainage and stormwater management]]+Table28[[#This Row],[Community Facilities]]+Table28[[#This Row],[Roads and traffic facilities]]+Table28[[#This Row],[Open Space]]</f>
        <v>5374.42</v>
      </c>
      <c r="K7" s="10">
        <v>5374.42</v>
      </c>
      <c r="L7" s="10"/>
      <c r="M7" s="10"/>
      <c r="N7" s="10"/>
      <c r="O7" s="10"/>
      <c r="P7" s="10">
        <f>Table28[[#This Row],[Monetary amount received]]+Table28[[#This Row],[Material public benefit received value (Works in kind)]]+Table28[[#This Row],[Land dedicated value]]</f>
        <v>5374.42</v>
      </c>
      <c r="Q7" s="8">
        <v>44851</v>
      </c>
    </row>
    <row r="8" spans="1:17" ht="57.6" x14ac:dyDescent="0.3">
      <c r="A8" t="s">
        <v>48</v>
      </c>
      <c r="B8" t="s">
        <v>2</v>
      </c>
      <c r="C8" s="3">
        <v>44818</v>
      </c>
      <c r="D8" s="4" t="s">
        <v>7</v>
      </c>
      <c r="E8" s="10">
        <v>1736.74</v>
      </c>
      <c r="F8" s="10">
        <v>380.63</v>
      </c>
      <c r="G8" s="10"/>
      <c r="H8" s="10"/>
      <c r="I8" s="10">
        <v>168.29</v>
      </c>
      <c r="J8" s="10">
        <f>Table28[[#This Row],[Other]]+Table28[[#This Row],[Drainage and stormwater management]]+Table28[[#This Row],[Community Facilities]]+Table28[[#This Row],[Roads and traffic facilities]]+Table28[[#This Row],[Open Space]]</f>
        <v>2285.66</v>
      </c>
      <c r="K8" s="10">
        <v>2285.66</v>
      </c>
      <c r="L8" s="10"/>
      <c r="M8" s="10"/>
      <c r="N8" s="10"/>
      <c r="O8" s="10"/>
      <c r="P8" s="10">
        <f>Table28[[#This Row],[Monetary amount received]]+Table28[[#This Row],[Material public benefit received value (Works in kind)]]+Table28[[#This Row],[Land dedicated value]]</f>
        <v>2285.66</v>
      </c>
      <c r="Q8" s="8">
        <v>44917</v>
      </c>
    </row>
    <row r="9" spans="1:17" ht="57.6" x14ac:dyDescent="0.3">
      <c r="A9" t="s">
        <v>50</v>
      </c>
      <c r="B9" t="s">
        <v>2</v>
      </c>
      <c r="C9" s="3">
        <v>44823</v>
      </c>
      <c r="D9" s="4" t="s">
        <v>7</v>
      </c>
      <c r="E9" s="10">
        <v>1736.74</v>
      </c>
      <c r="F9" s="10">
        <v>380.63</v>
      </c>
      <c r="G9" s="10"/>
      <c r="H9" s="10"/>
      <c r="I9" s="10">
        <f>106.51+61.78</f>
        <v>168.29000000000002</v>
      </c>
      <c r="J9" s="10">
        <f>Table28[[#This Row],[Other]]+Table28[[#This Row],[Drainage and stormwater management]]+Table28[[#This Row],[Community Facilities]]+Table28[[#This Row],[Roads and traffic facilities]]+Table28[[#This Row],[Open Space]]</f>
        <v>2285.66</v>
      </c>
      <c r="K9" s="10">
        <v>2380.2199999999998</v>
      </c>
      <c r="L9" s="10"/>
      <c r="M9" s="10"/>
      <c r="N9" s="10"/>
      <c r="O9" s="10"/>
      <c r="P9" s="10">
        <f>Table28[[#This Row],[Monetary amount received]]+Table28[[#This Row],[Material public benefit received value (Works in kind)]]+Table28[[#This Row],[Land dedicated value]]</f>
        <v>2380.2199999999998</v>
      </c>
      <c r="Q9" s="6"/>
    </row>
    <row r="10" spans="1:17" ht="57.6" x14ac:dyDescent="0.3">
      <c r="A10" t="s">
        <v>55</v>
      </c>
      <c r="B10" t="s">
        <v>52</v>
      </c>
      <c r="C10" s="3">
        <v>44827</v>
      </c>
      <c r="D10" s="4" t="s">
        <v>7</v>
      </c>
      <c r="E10" s="10">
        <v>3795.51</v>
      </c>
      <c r="F10" s="10">
        <v>428.29</v>
      </c>
      <c r="G10" s="10"/>
      <c r="H10" s="10"/>
      <c r="I10" s="10">
        <v>294.5</v>
      </c>
      <c r="J10" s="10">
        <f>Table28[[#This Row],[Other]]+Table28[[#This Row],[Drainage and stormwater management]]+Table28[[#This Row],[Community Facilities]]+Table28[[#This Row],[Roads and traffic facilities]]+Table28[[#This Row],[Open Space]]</f>
        <v>4518.3</v>
      </c>
      <c r="K10" s="10"/>
      <c r="L10" s="10"/>
      <c r="M10" s="10"/>
      <c r="N10" s="10"/>
      <c r="O10" s="10"/>
      <c r="P10" s="10">
        <f>Table28[[#This Row],[Monetary amount received]]+Table28[[#This Row],[Material public benefit received value (Works in kind)]]+Table28[[#This Row],[Land dedicated value]]</f>
        <v>0</v>
      </c>
      <c r="Q10" s="6"/>
    </row>
    <row r="11" spans="1:17" ht="57.6" x14ac:dyDescent="0.3">
      <c r="A11" t="s">
        <v>56</v>
      </c>
      <c r="B11" t="s">
        <v>52</v>
      </c>
      <c r="C11" s="3">
        <v>44830</v>
      </c>
      <c r="D11" s="4" t="s">
        <v>7</v>
      </c>
      <c r="E11" s="10">
        <v>4341.8599999999997</v>
      </c>
      <c r="F11" s="10">
        <v>951.58</v>
      </c>
      <c r="G11" s="10"/>
      <c r="H11" s="10"/>
      <c r="I11" s="10">
        <v>420.71</v>
      </c>
      <c r="J11" s="10">
        <f>Table28[[#This Row],[Other]]+Table28[[#This Row],[Drainage and stormwater management]]+Table28[[#This Row],[Community Facilities]]+Table28[[#This Row],[Roads and traffic facilities]]+Table28[[#This Row],[Open Space]]</f>
        <v>5714.15</v>
      </c>
      <c r="K11" s="10"/>
      <c r="L11" s="10"/>
      <c r="M11" s="10"/>
      <c r="N11" s="10"/>
      <c r="O11" s="10"/>
      <c r="P11" s="10">
        <f>Table28[[#This Row],[Monetary amount received]]+Table28[[#This Row],[Material public benefit received value (Works in kind)]]+Table28[[#This Row],[Land dedicated value]]</f>
        <v>0</v>
      </c>
      <c r="Q11" s="6"/>
    </row>
    <row r="12" spans="1:17" ht="57.6" x14ac:dyDescent="0.3">
      <c r="A12" t="s">
        <v>63</v>
      </c>
      <c r="B12" t="s">
        <v>52</v>
      </c>
      <c r="C12" s="3">
        <v>44839</v>
      </c>
      <c r="D12" s="4" t="s">
        <v>7</v>
      </c>
      <c r="E12" s="10">
        <v>1736.74</v>
      </c>
      <c r="F12" s="10">
        <v>244.74</v>
      </c>
      <c r="G12" s="10"/>
      <c r="H12" s="10"/>
      <c r="I12" s="10">
        <v>168.29</v>
      </c>
      <c r="J12" s="10">
        <f>Table28[[#This Row],[Other]]+Table28[[#This Row],[Drainage and stormwater management]]+Table28[[#This Row],[Community Facilities]]+Table28[[#This Row],[Roads and traffic facilities]]+Table28[[#This Row],[Open Space]]</f>
        <v>2149.77</v>
      </c>
      <c r="K12" s="10">
        <v>2149.77</v>
      </c>
      <c r="L12" s="10"/>
      <c r="M12" s="10"/>
      <c r="N12" s="10"/>
      <c r="O12" s="10"/>
      <c r="P12" s="10">
        <f>Table28[[#This Row],[Monetary amount received]]+Table28[[#This Row],[Material public benefit received value (Works in kind)]]+Table28[[#This Row],[Land dedicated value]]</f>
        <v>2149.77</v>
      </c>
      <c r="Q12" s="8">
        <v>44847</v>
      </c>
    </row>
    <row r="13" spans="1:17" ht="72" x14ac:dyDescent="0.3">
      <c r="A13" t="s">
        <v>65</v>
      </c>
      <c r="B13" t="s">
        <v>52</v>
      </c>
      <c r="C13" s="3">
        <v>44841</v>
      </c>
      <c r="D13" s="4" t="s">
        <v>11</v>
      </c>
      <c r="E13" s="10">
        <v>3039.3</v>
      </c>
      <c r="F13" s="10">
        <v>7802.6</v>
      </c>
      <c r="G13" s="10"/>
      <c r="H13" s="10"/>
      <c r="I13" s="10">
        <v>924.47</v>
      </c>
      <c r="J13" s="10">
        <f>Table28[[#This Row],[Other]]+Table28[[#This Row],[Drainage and stormwater management]]+Table28[[#This Row],[Community Facilities]]+Table28[[#This Row],[Roads and traffic facilities]]+Table28[[#This Row],[Open Space]]</f>
        <v>11766.369999999999</v>
      </c>
      <c r="K13" s="10">
        <v>12543.31</v>
      </c>
      <c r="L13" s="10"/>
      <c r="M13" s="10"/>
      <c r="N13" s="10"/>
      <c r="O13" s="10"/>
      <c r="P13" s="10">
        <f>Table28[[#This Row],[Monetary amount received]]+Table28[[#This Row],[Material public benefit received value (Works in kind)]]+Table28[[#This Row],[Land dedicated value]]</f>
        <v>12543.31</v>
      </c>
      <c r="Q13" s="8">
        <v>45203</v>
      </c>
    </row>
    <row r="14" spans="1:17" ht="57.6" x14ac:dyDescent="0.3">
      <c r="A14" t="s">
        <v>68</v>
      </c>
      <c r="B14" t="s">
        <v>52</v>
      </c>
      <c r="C14" s="3">
        <v>44851</v>
      </c>
      <c r="D14" s="4" t="s">
        <v>7</v>
      </c>
      <c r="E14" s="10">
        <v>61.78</v>
      </c>
      <c r="F14" s="10">
        <v>380.63</v>
      </c>
      <c r="G14" s="10"/>
      <c r="H14" s="10"/>
      <c r="I14" s="10">
        <v>1843.25</v>
      </c>
      <c r="J14" s="10">
        <f>Table28[[#This Row],[Other]]+Table28[[#This Row],[Drainage and stormwater management]]+Table28[[#This Row],[Community Facilities]]+Table28[[#This Row],[Roads and traffic facilities]]+Table28[[#This Row],[Open Space]]</f>
        <v>2285.6600000000003</v>
      </c>
      <c r="K14" s="10"/>
      <c r="L14" s="10"/>
      <c r="M14" s="10"/>
      <c r="N14" s="10"/>
      <c r="O14" s="10"/>
      <c r="P14" s="10">
        <f>Table28[[#This Row],[Monetary amount received]]+Table28[[#This Row],[Material public benefit received value (Works in kind)]]+Table28[[#This Row],[Land dedicated value]]</f>
        <v>0</v>
      </c>
      <c r="Q14" s="6"/>
    </row>
    <row r="15" spans="1:17" ht="57.6" x14ac:dyDescent="0.3">
      <c r="A15" t="s">
        <v>69</v>
      </c>
      <c r="B15" t="s">
        <v>52</v>
      </c>
      <c r="C15" s="3">
        <v>44851</v>
      </c>
      <c r="D15" s="4" t="s">
        <v>7</v>
      </c>
      <c r="E15" s="10">
        <v>61.78</v>
      </c>
      <c r="F15" s="10">
        <v>244.74</v>
      </c>
      <c r="G15" s="10"/>
      <c r="H15" s="10"/>
      <c r="I15" s="10">
        <v>1843.25</v>
      </c>
      <c r="J15" s="10">
        <f>Table28[[#This Row],[Other]]+Table28[[#This Row],[Drainage and stormwater management]]+Table28[[#This Row],[Community Facilities]]+Table28[[#This Row],[Roads and traffic facilities]]+Table28[[#This Row],[Open Space]]</f>
        <v>2149.77</v>
      </c>
      <c r="K15" s="10">
        <v>2238.7199999999998</v>
      </c>
      <c r="L15" s="10"/>
      <c r="M15" s="10"/>
      <c r="N15" s="10"/>
      <c r="O15" s="10"/>
      <c r="P15" s="10">
        <f>Table28[[#This Row],[Monetary amount received]]+Table28[[#This Row],[Material public benefit received value (Works in kind)]]+Table28[[#This Row],[Land dedicated value]]</f>
        <v>2238.7199999999998</v>
      </c>
      <c r="Q15" s="6"/>
    </row>
    <row r="16" spans="1:17" ht="57.6" x14ac:dyDescent="0.3">
      <c r="A16" t="s">
        <v>109</v>
      </c>
      <c r="B16" t="s">
        <v>52</v>
      </c>
      <c r="C16" s="3">
        <v>44852</v>
      </c>
      <c r="D16" s="4" t="s">
        <v>91</v>
      </c>
      <c r="E16" s="10">
        <v>1767.8</v>
      </c>
      <c r="F16" s="10">
        <v>387.44</v>
      </c>
      <c r="G16" s="10"/>
      <c r="H16" s="10"/>
      <c r="I16" s="10">
        <v>171.29</v>
      </c>
      <c r="J16" s="10">
        <f>Table28[[#This Row],[Other]]+Table28[[#This Row],[Drainage and stormwater management]]+Table28[[#This Row],[Community Facilities]]+Table28[[#This Row],[Roads and traffic facilities]]+Table28[[#This Row],[Open Space]]</f>
        <v>2326.5299999999997</v>
      </c>
      <c r="K16" s="10">
        <v>2326.5300000000002</v>
      </c>
      <c r="L16" s="10"/>
      <c r="M16" s="10"/>
      <c r="N16" s="10"/>
      <c r="O16" s="10"/>
      <c r="P16" s="10">
        <f>Table28[[#This Row],[Monetary amount received]]+Table28[[#This Row],[Material public benefit received value (Works in kind)]]+Table28[[#This Row],[Land dedicated value]]</f>
        <v>2326.5300000000002</v>
      </c>
      <c r="Q16" s="6"/>
    </row>
    <row r="17" spans="1:17" ht="57.6" x14ac:dyDescent="0.3">
      <c r="A17" t="s">
        <v>71</v>
      </c>
      <c r="B17" t="s">
        <v>52</v>
      </c>
      <c r="C17" s="3">
        <v>44854</v>
      </c>
      <c r="D17" s="4" t="s">
        <v>7</v>
      </c>
      <c r="E17" s="10">
        <v>4341.8599999999997</v>
      </c>
      <c r="F17" s="10">
        <v>951.58</v>
      </c>
      <c r="G17" s="10"/>
      <c r="H17" s="10"/>
      <c r="I17" s="10">
        <v>420.71</v>
      </c>
      <c r="J17" s="10">
        <f>Table28[[#This Row],[Other]]+Table28[[#This Row],[Drainage and stormwater management]]+Table28[[#This Row],[Community Facilities]]+Table28[[#This Row],[Roads and traffic facilities]]+Table28[[#This Row],[Open Space]]</f>
        <v>5714.15</v>
      </c>
      <c r="K17" s="10">
        <v>5714.15</v>
      </c>
      <c r="L17" s="10"/>
      <c r="M17" s="10"/>
      <c r="N17" s="10"/>
      <c r="O17" s="10"/>
      <c r="P17" s="10">
        <f>Table28[[#This Row],[Monetary amount received]]+Table28[[#This Row],[Material public benefit received value (Works in kind)]]+Table28[[#This Row],[Land dedicated value]]</f>
        <v>5714.15</v>
      </c>
      <c r="Q17" s="8">
        <v>44861</v>
      </c>
    </row>
    <row r="18" spans="1:17" ht="57.6" x14ac:dyDescent="0.3">
      <c r="A18" t="s">
        <v>76</v>
      </c>
      <c r="B18" t="s">
        <v>52</v>
      </c>
      <c r="C18" s="3">
        <v>44876</v>
      </c>
      <c r="D18" s="4" t="s">
        <v>7</v>
      </c>
      <c r="E18" s="10">
        <v>1776.81</v>
      </c>
      <c r="F18" s="10">
        <v>389.42</v>
      </c>
      <c r="G18" s="10"/>
      <c r="H18" s="10"/>
      <c r="I18" s="10">
        <v>172.17</v>
      </c>
      <c r="J18" s="10">
        <f>Table28[[#This Row],[Other]]+Table28[[#This Row],[Drainage and stormwater management]]+Table28[[#This Row],[Community Facilities]]+Table28[[#This Row],[Roads and traffic facilities]]+Table28[[#This Row],[Open Space]]</f>
        <v>2338.4</v>
      </c>
      <c r="K18" s="10">
        <v>2338.4</v>
      </c>
      <c r="L18" s="10"/>
      <c r="M18" s="10"/>
      <c r="N18" s="10"/>
      <c r="O18" s="10"/>
      <c r="P18" s="10">
        <f>Table28[[#This Row],[Monetary amount received]]+Table28[[#This Row],[Material public benefit received value (Works in kind)]]+Table28[[#This Row],[Land dedicated value]]</f>
        <v>2338.4</v>
      </c>
      <c r="Q18" s="6"/>
    </row>
    <row r="19" spans="1:17" ht="57.6" x14ac:dyDescent="0.3">
      <c r="A19" t="s">
        <v>82</v>
      </c>
      <c r="B19" t="s">
        <v>52</v>
      </c>
      <c r="C19" s="3">
        <v>44893</v>
      </c>
      <c r="D19" s="4" t="s">
        <v>7</v>
      </c>
      <c r="E19" s="10">
        <v>1776.82</v>
      </c>
      <c r="F19" s="10">
        <v>389.41</v>
      </c>
      <c r="G19" s="10"/>
      <c r="H19" s="10"/>
      <c r="I19" s="10">
        <v>172.17</v>
      </c>
      <c r="J19" s="10">
        <f>Table28[[#This Row],[Other]]+Table28[[#This Row],[Drainage and stormwater management]]+Table28[[#This Row],[Community Facilities]]+Table28[[#This Row],[Roads and traffic facilities]]+Table28[[#This Row],[Open Space]]</f>
        <v>2338.4</v>
      </c>
      <c r="K19" s="10">
        <v>2469.3200000000002</v>
      </c>
      <c r="L19" s="10"/>
      <c r="M19" s="10"/>
      <c r="N19" s="10"/>
      <c r="O19" s="10"/>
      <c r="P19" s="10">
        <f>Table28[[#This Row],[Monetary amount received]]+Table28[[#This Row],[Material public benefit received value (Works in kind)]]+Table28[[#This Row],[Land dedicated value]]</f>
        <v>2469.3200000000002</v>
      </c>
      <c r="Q19" s="8">
        <v>45271</v>
      </c>
    </row>
    <row r="20" spans="1:17" ht="57.6" x14ac:dyDescent="0.3">
      <c r="A20" t="s">
        <v>80</v>
      </c>
      <c r="B20" t="s">
        <v>52</v>
      </c>
      <c r="C20" s="3">
        <v>44894</v>
      </c>
      <c r="D20" s="4" t="s">
        <v>7</v>
      </c>
      <c r="E20" s="10">
        <v>1776.81</v>
      </c>
      <c r="F20" s="10">
        <v>250.39</v>
      </c>
      <c r="G20" s="10"/>
      <c r="H20" s="10"/>
      <c r="I20" s="10">
        <v>172.17</v>
      </c>
      <c r="J20" s="10">
        <f>Table28[[#This Row],[Other]]+Table28[[#This Row],[Drainage and stormwater management]]+Table28[[#This Row],[Community Facilities]]+Table28[[#This Row],[Roads and traffic facilities]]+Table28[[#This Row],[Open Space]]</f>
        <v>2199.37</v>
      </c>
      <c r="K20" s="10">
        <v>2238.71</v>
      </c>
      <c r="L20" s="10"/>
      <c r="M20" s="10"/>
      <c r="N20" s="10"/>
      <c r="O20" s="10"/>
      <c r="P20" s="10">
        <f>Table28[[#This Row],[Monetary amount received]]+Table28[[#This Row],[Material public benefit received value (Works in kind)]]+Table28[[#This Row],[Land dedicated value]]</f>
        <v>2238.71</v>
      </c>
      <c r="Q20" s="6"/>
    </row>
    <row r="21" spans="1:17" ht="57.6" x14ac:dyDescent="0.3">
      <c r="A21" t="s">
        <v>81</v>
      </c>
      <c r="B21" t="s">
        <v>52</v>
      </c>
      <c r="C21" s="3">
        <v>44895</v>
      </c>
      <c r="D21" s="4" t="s">
        <v>7</v>
      </c>
      <c r="E21" s="10">
        <v>1776.81</v>
      </c>
      <c r="F21" s="10">
        <v>250.39</v>
      </c>
      <c r="G21" s="10"/>
      <c r="H21" s="10"/>
      <c r="I21" s="10">
        <v>172.17</v>
      </c>
      <c r="J21" s="10">
        <f>Table28[[#This Row],[Other]]+Table28[[#This Row],[Drainage and stormwater management]]+Table28[[#This Row],[Community Facilities]]+Table28[[#This Row],[Roads and traffic facilities]]+Table28[[#This Row],[Open Space]]</f>
        <v>2199.37</v>
      </c>
      <c r="K21" s="10">
        <v>2199.37</v>
      </c>
      <c r="L21" s="10"/>
      <c r="M21" s="10"/>
      <c r="N21" s="10"/>
      <c r="O21" s="10"/>
      <c r="P21" s="10">
        <f>Table28[[#This Row],[Monetary amount received]]+Table28[[#This Row],[Material public benefit received value (Works in kind)]]+Table28[[#This Row],[Land dedicated value]]</f>
        <v>2199.37</v>
      </c>
      <c r="Q21" s="8">
        <v>44902</v>
      </c>
    </row>
    <row r="22" spans="1:17" ht="57.6" x14ac:dyDescent="0.3">
      <c r="A22" t="s">
        <v>85</v>
      </c>
      <c r="B22" t="s">
        <v>52</v>
      </c>
      <c r="C22" s="3">
        <v>44907</v>
      </c>
      <c r="D22" s="4" t="s">
        <v>7</v>
      </c>
      <c r="E22" s="10">
        <v>4442.03</v>
      </c>
      <c r="F22" s="10">
        <v>973.54</v>
      </c>
      <c r="G22" s="10"/>
      <c r="H22" s="10"/>
      <c r="I22" s="10">
        <v>430.43</v>
      </c>
      <c r="J22" s="10">
        <f>Table28[[#This Row],[Other]]+Table28[[#This Row],[Drainage and stormwater management]]+Table28[[#This Row],[Community Facilities]]+Table28[[#This Row],[Roads and traffic facilities]]+Table28[[#This Row],[Open Space]]</f>
        <v>5846</v>
      </c>
      <c r="K22" s="10">
        <v>5950.56</v>
      </c>
      <c r="L22" s="10"/>
      <c r="M22" s="10"/>
      <c r="N22" s="10"/>
      <c r="O22" s="10"/>
      <c r="P22" s="10">
        <f>Table28[[#This Row],[Monetary amount received]]+Table28[[#This Row],[Material public benefit received value (Works in kind)]]+Table28[[#This Row],[Land dedicated value]]</f>
        <v>5950.56</v>
      </c>
      <c r="Q22" s="6"/>
    </row>
    <row r="23" spans="1:17" ht="57.6" x14ac:dyDescent="0.3">
      <c r="A23" t="s">
        <v>85</v>
      </c>
      <c r="B23" t="s">
        <v>52</v>
      </c>
      <c r="C23" s="3">
        <v>44907</v>
      </c>
      <c r="D23" s="4" t="s">
        <v>7</v>
      </c>
      <c r="E23" s="10">
        <v>4442.03</v>
      </c>
      <c r="F23" s="10">
        <v>973.54</v>
      </c>
      <c r="G23" s="10"/>
      <c r="H23" s="10"/>
      <c r="I23" s="10">
        <v>430.43</v>
      </c>
      <c r="J23" s="10">
        <f>Table28[[#This Row],[Other]]+Table28[[#This Row],[Drainage and stormwater management]]+Table28[[#This Row],[Community Facilities]]+Table28[[#This Row],[Roads and traffic facilities]]+Table28[[#This Row],[Open Space]]</f>
        <v>5846</v>
      </c>
      <c r="K23" s="10">
        <v>5846</v>
      </c>
      <c r="L23" s="10"/>
      <c r="M23" s="10"/>
      <c r="N23" s="10"/>
      <c r="O23" s="10"/>
      <c r="P23" s="10">
        <f>Table28[[#This Row],[Monetary amount received]]+Table28[[#This Row],[Material public benefit received value (Works in kind)]]+Table28[[#This Row],[Land dedicated value]]</f>
        <v>5846</v>
      </c>
      <c r="Q23" s="8">
        <v>45009</v>
      </c>
    </row>
    <row r="24" spans="1:17" ht="57.6" x14ac:dyDescent="0.3">
      <c r="A24" s="11" t="s">
        <v>85</v>
      </c>
      <c r="B24" t="s">
        <v>52</v>
      </c>
      <c r="C24" s="3">
        <v>44907</v>
      </c>
      <c r="D24" s="4" t="s">
        <v>7</v>
      </c>
      <c r="E24" s="17">
        <v>4442.03</v>
      </c>
      <c r="F24" s="17">
        <v>973.54</v>
      </c>
      <c r="G24" s="10"/>
      <c r="H24" s="10"/>
      <c r="I24" s="10">
        <v>430.43</v>
      </c>
      <c r="J24" s="10">
        <f>Table28[[#This Row],[Other]]+Table28[[#This Row],[Drainage and stormwater management]]+Table28[[#This Row],[Community Facilities]]+Table28[[#This Row],[Roads and traffic facilities]]+Table28[[#This Row],[Open Space]]</f>
        <v>5846</v>
      </c>
      <c r="K24" s="10">
        <v>5846</v>
      </c>
      <c r="L24" s="10"/>
      <c r="M24" s="10"/>
      <c r="N24" s="10"/>
      <c r="O24" s="10"/>
      <c r="P24" s="10">
        <f>Table28[[#This Row],[Monetary amount received]]+Table28[[#This Row],[Material public benefit received value (Works in kind)]]+Table28[[#This Row],[Land dedicated value]]</f>
        <v>5846</v>
      </c>
      <c r="Q24" s="8">
        <v>45009</v>
      </c>
    </row>
    <row r="25" spans="1:17" ht="57.6" x14ac:dyDescent="0.3">
      <c r="A25" t="s">
        <v>134</v>
      </c>
      <c r="B25" t="s">
        <v>52</v>
      </c>
      <c r="C25" s="3">
        <v>44930</v>
      </c>
      <c r="D25" s="4" t="s">
        <v>91</v>
      </c>
      <c r="E25" s="18">
        <v>1833.46</v>
      </c>
      <c r="F25" s="18">
        <v>401.83</v>
      </c>
      <c r="G25" s="10"/>
      <c r="H25" s="10"/>
      <c r="I25" s="10">
        <v>177.66</v>
      </c>
      <c r="J25" s="10">
        <f>Table28[[#This Row],[Other]]+Table28[[#This Row],[Drainage and stormwater management]]+Table28[[#This Row],[Community Facilities]]+Table28[[#This Row],[Roads and traffic facilities]]+Table28[[#This Row],[Open Space]]</f>
        <v>2412.9499999999998</v>
      </c>
      <c r="K25" s="10">
        <v>2412.9499999999998</v>
      </c>
      <c r="L25" s="10"/>
      <c r="M25" s="10"/>
      <c r="N25" s="10"/>
      <c r="O25" s="10"/>
      <c r="P25" s="10">
        <f>Table28[[#This Row],[Monetary amount received]]+Table28[[#This Row],[Material public benefit received value (Works in kind)]]+Table28[[#This Row],[Land dedicated value]]</f>
        <v>2412.9499999999998</v>
      </c>
      <c r="Q25" s="6"/>
    </row>
    <row r="26" spans="1:17" ht="57.6" x14ac:dyDescent="0.3">
      <c r="A26" t="s">
        <v>92</v>
      </c>
      <c r="B26" t="s">
        <v>52</v>
      </c>
      <c r="C26" s="3">
        <v>44938</v>
      </c>
      <c r="D26" s="4" t="s">
        <v>91</v>
      </c>
      <c r="E26" s="17">
        <v>1776.81</v>
      </c>
      <c r="F26" s="17">
        <v>389.41</v>
      </c>
      <c r="G26" s="10"/>
      <c r="H26" s="10"/>
      <c r="I26" s="10">
        <v>172.17</v>
      </c>
      <c r="J26" s="10">
        <f>Table28[[#This Row],[Other]]+Table28[[#This Row],[Drainage and stormwater management]]+Table28[[#This Row],[Community Facilities]]+Table28[[#This Row],[Roads and traffic facilities]]+Table28[[#This Row],[Open Space]]</f>
        <v>2338.39</v>
      </c>
      <c r="K26" s="10"/>
      <c r="L26" s="10"/>
      <c r="M26" s="10"/>
      <c r="N26" s="10"/>
      <c r="O26" s="10"/>
      <c r="P26" s="10">
        <f>Table28[[#This Row],[Monetary amount received]]+Table28[[#This Row],[Material public benefit received value (Works in kind)]]+Table28[[#This Row],[Land dedicated value]]</f>
        <v>0</v>
      </c>
      <c r="Q26" s="6"/>
    </row>
    <row r="27" spans="1:17" ht="57.6" x14ac:dyDescent="0.3">
      <c r="A27" t="s">
        <v>88</v>
      </c>
      <c r="B27" t="s">
        <v>52</v>
      </c>
      <c r="C27" s="3">
        <v>44949</v>
      </c>
      <c r="D27" s="4" t="s">
        <v>7</v>
      </c>
      <c r="E27" s="17">
        <v>4521.4799999999996</v>
      </c>
      <c r="F27" s="17">
        <v>990.95</v>
      </c>
      <c r="G27" s="10"/>
      <c r="H27" s="10"/>
      <c r="I27" s="10">
        <v>438.12</v>
      </c>
      <c r="J27" s="10">
        <f>Table28[[#This Row],[Other]]+Table28[[#This Row],[Drainage and stormwater management]]+Table28[[#This Row],[Community Facilities]]+Table28[[#This Row],[Roads and traffic facilities]]+Table28[[#This Row],[Open Space]]</f>
        <v>5950.5499999999993</v>
      </c>
      <c r="K27" s="10"/>
      <c r="L27" s="10"/>
      <c r="M27" s="10"/>
      <c r="N27" s="10"/>
      <c r="O27" s="10"/>
      <c r="P27" s="10">
        <f>Table28[[#This Row],[Monetary amount received]]+Table28[[#This Row],[Material public benefit received value (Works in kind)]]+Table28[[#This Row],[Land dedicated value]]</f>
        <v>0</v>
      </c>
      <c r="Q27" s="6"/>
    </row>
    <row r="28" spans="1:17" ht="57.6" x14ac:dyDescent="0.3">
      <c r="A28" t="s">
        <v>90</v>
      </c>
      <c r="B28" t="s">
        <v>52</v>
      </c>
      <c r="C28" s="3">
        <v>44950</v>
      </c>
      <c r="D28" s="4" t="s">
        <v>7</v>
      </c>
      <c r="E28" s="17">
        <v>1808.59</v>
      </c>
      <c r="F28" s="17">
        <v>254.86</v>
      </c>
      <c r="G28" s="10"/>
      <c r="H28" s="10"/>
      <c r="I28" s="10">
        <v>175.25</v>
      </c>
      <c r="J28" s="10">
        <f>Table28[[#This Row],[Other]]+Table28[[#This Row],[Drainage and stormwater management]]+Table28[[#This Row],[Community Facilities]]+Table28[[#This Row],[Roads and traffic facilities]]+Table28[[#This Row],[Open Space]]</f>
        <v>2238.6999999999998</v>
      </c>
      <c r="K28" s="10">
        <v>2269.4899999999998</v>
      </c>
      <c r="L28" s="10"/>
      <c r="M28" s="10"/>
      <c r="N28" s="10"/>
      <c r="O28" s="10"/>
      <c r="P28" s="10">
        <f>Table28[[#This Row],[Monetary amount received]]+Table28[[#This Row],[Material public benefit received value (Works in kind)]]+Table28[[#This Row],[Land dedicated value]]</f>
        <v>2269.4899999999998</v>
      </c>
      <c r="Q28" s="8">
        <v>45166</v>
      </c>
    </row>
    <row r="29" spans="1:17" ht="57.6" x14ac:dyDescent="0.3">
      <c r="A29" t="s">
        <v>141</v>
      </c>
      <c r="B29" t="s">
        <v>52</v>
      </c>
      <c r="C29" s="3">
        <v>44957</v>
      </c>
      <c r="D29" s="4" t="s">
        <v>91</v>
      </c>
      <c r="E29" s="10">
        <v>4665.63</v>
      </c>
      <c r="F29" s="10">
        <v>1022.54</v>
      </c>
      <c r="G29" s="10"/>
      <c r="H29" s="10"/>
      <c r="I29" s="10">
        <v>452.09</v>
      </c>
      <c r="J29" s="10">
        <f>Table28[[#This Row],[Other]]+Table28[[#This Row],[Drainage and stormwater management]]+Table28[[#This Row],[Community Facilities]]+Table28[[#This Row],[Roads and traffic facilities]]+Table28[[#This Row],[Open Space]]</f>
        <v>6140.26</v>
      </c>
      <c r="K29" s="10">
        <v>6140.26</v>
      </c>
      <c r="L29" s="10"/>
      <c r="M29" s="10"/>
      <c r="N29" s="10"/>
      <c r="O29" s="10"/>
      <c r="P29" s="10">
        <f>Table28[[#This Row],[Monetary amount received]]+Table28[[#This Row],[Material public benefit received value (Works in kind)]]+Table28[[#This Row],[Land dedicated value]]</f>
        <v>6140.26</v>
      </c>
      <c r="Q29" s="6"/>
    </row>
    <row r="30" spans="1:17" ht="72" x14ac:dyDescent="0.3">
      <c r="A30" t="s">
        <v>124</v>
      </c>
      <c r="B30" t="s">
        <v>52</v>
      </c>
      <c r="C30" s="3">
        <v>44957</v>
      </c>
      <c r="D30" s="4" t="s">
        <v>175</v>
      </c>
      <c r="E30" s="10">
        <v>27785.8</v>
      </c>
      <c r="F30" s="10">
        <v>4182.2</v>
      </c>
      <c r="G30" s="10"/>
      <c r="H30" s="10"/>
      <c r="I30" s="10">
        <v>1533.4</v>
      </c>
      <c r="J30" s="10">
        <f>Table28[[#This Row],[Other]]+Table28[[#This Row],[Drainage and stormwater management]]+Table28[[#This Row],[Community Facilities]]+Table28[[#This Row],[Roads and traffic facilities]]+Table28[[#This Row],[Open Space]]</f>
        <v>33501.4</v>
      </c>
      <c r="K30" s="10">
        <v>33501.4</v>
      </c>
      <c r="L30" s="10"/>
      <c r="M30" s="10"/>
      <c r="N30" s="10"/>
      <c r="O30" s="10"/>
      <c r="P30" s="10">
        <f>Table28[[#This Row],[Monetary amount received]]+Table28[[#This Row],[Material public benefit received value (Works in kind)]]+Table28[[#This Row],[Land dedicated value]]</f>
        <v>33501.4</v>
      </c>
      <c r="Q30" s="6"/>
    </row>
    <row r="31" spans="1:17" ht="57.6" x14ac:dyDescent="0.3">
      <c r="A31" t="s">
        <v>151</v>
      </c>
      <c r="B31" t="s">
        <v>52</v>
      </c>
      <c r="C31" s="3">
        <v>44958</v>
      </c>
      <c r="D31" s="4" t="s">
        <v>91</v>
      </c>
      <c r="E31" s="10">
        <v>1851.42</v>
      </c>
      <c r="F31" s="10">
        <v>260.89999999999998</v>
      </c>
      <c r="G31" s="10"/>
      <c r="H31" s="10"/>
      <c r="I31" s="10">
        <v>179.4</v>
      </c>
      <c r="J31" s="10">
        <f>Table28[[#This Row],[Other]]+Table28[[#This Row],[Drainage and stormwater management]]+Table28[[#This Row],[Community Facilities]]+Table28[[#This Row],[Roads and traffic facilities]]+Table28[[#This Row],[Open Space]]</f>
        <v>2291.7200000000003</v>
      </c>
      <c r="K31" s="10">
        <v>2291.7199999999998</v>
      </c>
      <c r="L31" s="10"/>
      <c r="M31" s="10"/>
      <c r="N31" s="10"/>
      <c r="O31" s="10"/>
      <c r="P31" s="10">
        <f>Table28[[#This Row],[Monetary amount received]]+Table28[[#This Row],[Material public benefit received value (Works in kind)]]+Table28[[#This Row],[Land dedicated value]]</f>
        <v>2291.7199999999998</v>
      </c>
      <c r="Q31" s="6"/>
    </row>
    <row r="32" spans="1:17" ht="57.6" x14ac:dyDescent="0.3">
      <c r="A32" t="s">
        <v>99</v>
      </c>
      <c r="B32" t="s">
        <v>52</v>
      </c>
      <c r="C32" s="3">
        <v>44963</v>
      </c>
      <c r="D32" s="4" t="s">
        <v>91</v>
      </c>
      <c r="E32" s="10">
        <v>4521.4799999999996</v>
      </c>
      <c r="F32" s="10">
        <v>637.16</v>
      </c>
      <c r="G32" s="10"/>
      <c r="H32" s="10"/>
      <c r="I32" s="10">
        <v>438.12</v>
      </c>
      <c r="J32" s="10">
        <f>Table28[[#This Row],[Other]]+Table28[[#This Row],[Drainage and stormwater management]]+Table28[[#This Row],[Community Facilities]]+Table28[[#This Row],[Roads and traffic facilities]]+Table28[[#This Row],[Open Space]]</f>
        <v>5596.7599999999993</v>
      </c>
      <c r="K32" s="10"/>
      <c r="L32" s="10"/>
      <c r="M32" s="10"/>
      <c r="N32" s="10"/>
      <c r="O32" s="10"/>
      <c r="P32" s="10">
        <f>Table28[[#This Row],[Monetary amount received]]+Table28[[#This Row],[Material public benefit received value (Works in kind)]]+Table28[[#This Row],[Land dedicated value]]</f>
        <v>0</v>
      </c>
      <c r="Q32" s="6"/>
    </row>
    <row r="33" spans="1:17" ht="57.6" x14ac:dyDescent="0.3">
      <c r="A33" t="s">
        <v>99</v>
      </c>
      <c r="B33" t="s">
        <v>52</v>
      </c>
      <c r="C33" s="3">
        <v>44965</v>
      </c>
      <c r="D33" s="4" t="s">
        <v>91</v>
      </c>
      <c r="E33" s="10">
        <v>4521.4799999999996</v>
      </c>
      <c r="F33" s="10">
        <v>637.12</v>
      </c>
      <c r="G33" s="10"/>
      <c r="H33" s="10"/>
      <c r="I33" s="10">
        <v>438.12</v>
      </c>
      <c r="J33" s="10">
        <f>Table28[[#This Row],[Other]]+Table28[[#This Row],[Drainage and stormwater management]]+Table28[[#This Row],[Community Facilities]]+Table28[[#This Row],[Roads and traffic facilities]]+Table28[[#This Row],[Open Space]]</f>
        <v>5596.7199999999993</v>
      </c>
      <c r="K33" s="10">
        <v>5596.72</v>
      </c>
      <c r="L33" s="10"/>
      <c r="M33" s="10"/>
      <c r="N33" s="10"/>
      <c r="O33" s="10"/>
      <c r="P33" s="10">
        <f>Table28[[#This Row],[Monetary amount received]]+Table28[[#This Row],[Material public benefit received value (Works in kind)]]+Table28[[#This Row],[Land dedicated value]]</f>
        <v>5596.72</v>
      </c>
      <c r="Q33" s="6"/>
    </row>
    <row r="34" spans="1:17" ht="57.6" x14ac:dyDescent="0.3">
      <c r="A34" t="s">
        <v>102</v>
      </c>
      <c r="B34" t="s">
        <v>52</v>
      </c>
      <c r="C34" s="3">
        <v>44967</v>
      </c>
      <c r="D34" s="4" t="s">
        <v>91</v>
      </c>
      <c r="E34" s="20">
        <v>4442.03</v>
      </c>
      <c r="F34" s="10">
        <v>625.96</v>
      </c>
      <c r="G34" s="10"/>
      <c r="H34" s="10"/>
      <c r="I34" s="10">
        <v>430.43</v>
      </c>
      <c r="J34" s="10">
        <f>Table28[[#This Row],[Other]]+Table28[[#This Row],[Drainage and stormwater management]]+Table28[[#This Row],[Community Facilities]]+Table28[[#This Row],[Roads and traffic facilities]]+Table28[[#This Row],[Open Space]]</f>
        <v>5498.42</v>
      </c>
      <c r="K34" s="10">
        <v>5498.42</v>
      </c>
      <c r="L34" s="10"/>
      <c r="M34" s="10"/>
      <c r="N34" s="10"/>
      <c r="O34" s="10"/>
      <c r="P34" s="10">
        <v>5498.42</v>
      </c>
      <c r="Q34" s="6"/>
    </row>
    <row r="35" spans="1:17" ht="57.6" x14ac:dyDescent="0.3">
      <c r="A35" t="s">
        <v>105</v>
      </c>
      <c r="B35" t="s">
        <v>52</v>
      </c>
      <c r="C35" s="3">
        <v>44978</v>
      </c>
      <c r="D35" s="4" t="s">
        <v>91</v>
      </c>
      <c r="E35" s="10">
        <v>4521.4799999999996</v>
      </c>
      <c r="F35" s="10">
        <v>990.95</v>
      </c>
      <c r="G35" s="10"/>
      <c r="H35" s="10"/>
      <c r="I35" s="10">
        <v>438.12</v>
      </c>
      <c r="J35" s="10">
        <f>Table28[[#This Row],[Other]]+Table28[[#This Row],[Drainage and stormwater management]]+Table28[[#This Row],[Community Facilities]]+Table28[[#This Row],[Roads and traffic facilities]]+Table28[[#This Row],[Open Space]]</f>
        <v>5950.5499999999993</v>
      </c>
      <c r="K35" s="10"/>
      <c r="L35" s="10"/>
      <c r="M35" s="10"/>
      <c r="N35" s="10"/>
      <c r="O35" s="10"/>
      <c r="P35" s="10">
        <f>Table28[[#This Row],[Monetary amount received]]+Table28[[#This Row],[Material public benefit received value (Works in kind)]]+Table28[[#This Row],[Land dedicated value]]</f>
        <v>0</v>
      </c>
      <c r="Q35" s="6"/>
    </row>
    <row r="36" spans="1:17" ht="57.6" x14ac:dyDescent="0.3">
      <c r="A36" t="s">
        <v>104</v>
      </c>
      <c r="B36" t="s">
        <v>52</v>
      </c>
      <c r="C36" s="3">
        <v>44978</v>
      </c>
      <c r="D36" s="4" t="s">
        <v>91</v>
      </c>
      <c r="E36" s="10">
        <v>1808.59</v>
      </c>
      <c r="F36" s="10">
        <v>254.86</v>
      </c>
      <c r="G36" s="10"/>
      <c r="H36" s="10"/>
      <c r="I36" s="10">
        <v>175.25</v>
      </c>
      <c r="J36" s="10">
        <f>Table28[[#This Row],[Other]]+Table28[[#This Row],[Drainage and stormwater management]]+Table28[[#This Row],[Community Facilities]]+Table28[[#This Row],[Roads and traffic facilities]]+Table28[[#This Row],[Open Space]]</f>
        <v>2238.6999999999998</v>
      </c>
      <c r="K36" s="10"/>
      <c r="L36" s="10"/>
      <c r="M36" s="10"/>
      <c r="N36" s="10"/>
      <c r="O36" s="10"/>
      <c r="P36" s="10">
        <f>Table28[[#This Row],[Monetary amount received]]+Table28[[#This Row],[Material public benefit received value (Works in kind)]]+Table28[[#This Row],[Land dedicated value]]</f>
        <v>0</v>
      </c>
      <c r="Q36" s="6"/>
    </row>
    <row r="37" spans="1:17" ht="57.6" x14ac:dyDescent="0.3">
      <c r="A37" t="s">
        <v>103</v>
      </c>
      <c r="B37" t="s">
        <v>52</v>
      </c>
      <c r="C37" s="3">
        <v>44980</v>
      </c>
      <c r="D37" s="4" t="s">
        <v>91</v>
      </c>
      <c r="E37" s="10">
        <v>1808.59</v>
      </c>
      <c r="F37" s="10">
        <v>254.86</v>
      </c>
      <c r="G37" s="10"/>
      <c r="H37" s="10"/>
      <c r="I37" s="10">
        <v>175.25</v>
      </c>
      <c r="J37" s="10">
        <f>Table28[[#This Row],[Other]]+Table28[[#This Row],[Drainage and stormwater management]]+Table28[[#This Row],[Community Facilities]]+Table28[[#This Row],[Roads and traffic facilities]]+Table28[[#This Row],[Open Space]]</f>
        <v>2238.6999999999998</v>
      </c>
      <c r="K37" s="10">
        <v>2269.48</v>
      </c>
      <c r="L37" s="10"/>
      <c r="M37" s="10"/>
      <c r="N37" s="10"/>
      <c r="O37" s="10"/>
      <c r="P37" s="10">
        <v>2269.48</v>
      </c>
      <c r="Q37" s="6"/>
    </row>
    <row r="38" spans="1:17" ht="57.6" x14ac:dyDescent="0.3">
      <c r="A38" t="s">
        <v>146</v>
      </c>
      <c r="B38" t="s">
        <v>52</v>
      </c>
      <c r="C38" s="3">
        <v>45013</v>
      </c>
      <c r="D38" s="4" t="s">
        <v>91</v>
      </c>
      <c r="E38" s="10">
        <v>1833.46</v>
      </c>
      <c r="F38" s="10">
        <v>258.37</v>
      </c>
      <c r="G38" s="10"/>
      <c r="H38" s="10"/>
      <c r="I38" s="10">
        <v>177.66</v>
      </c>
      <c r="J38" s="10">
        <f>Table28[[#This Row],[Other]]+Table28[[#This Row],[Drainage and stormwater management]]+Table28[[#This Row],[Community Facilities]]+Table28[[#This Row],[Roads and traffic facilities]]+Table28[[#This Row],[Open Space]]</f>
        <v>2269.4899999999998</v>
      </c>
      <c r="K38" s="10">
        <v>2269.4899999999998</v>
      </c>
      <c r="L38" s="10"/>
      <c r="M38" s="10"/>
      <c r="N38" s="10"/>
      <c r="O38" s="10"/>
      <c r="P38" s="10">
        <f>Table28[[#This Row],[Monetary amount received]]+Table28[[#This Row],[Material public benefit received value (Works in kind)]]+Table28[[#This Row],[Land dedicated value]]</f>
        <v>2269.4899999999998</v>
      </c>
      <c r="Q38" s="6"/>
    </row>
    <row r="39" spans="1:17" ht="57.6" x14ac:dyDescent="0.3">
      <c r="A39" t="s">
        <v>116</v>
      </c>
      <c r="B39" t="s">
        <v>52</v>
      </c>
      <c r="C39" s="3">
        <v>45013</v>
      </c>
      <c r="D39" s="4" t="s">
        <v>91</v>
      </c>
      <c r="E39" s="10">
        <v>4341.8599999999997</v>
      </c>
      <c r="F39" s="10">
        <v>951.58</v>
      </c>
      <c r="G39" s="10"/>
      <c r="H39" s="10"/>
      <c r="I39" s="10">
        <v>420.71</v>
      </c>
      <c r="J39" s="10">
        <f>Table28[[#This Row],[Other]]+Table28[[#This Row],[Drainage and stormwater management]]+Table28[[#This Row],[Community Facilities]]+Table28[[#This Row],[Roads and traffic facilities]]+Table28[[#This Row],[Open Space]]</f>
        <v>5714.15</v>
      </c>
      <c r="K39" s="10">
        <v>5714.15</v>
      </c>
      <c r="L39" s="10"/>
      <c r="M39" s="10"/>
      <c r="N39" s="10"/>
      <c r="O39" s="10"/>
      <c r="P39" s="10">
        <f>Table28[[#This Row],[Monetary amount received]]+Table28[[#This Row],[Material public benefit received value (Works in kind)]]+Table28[[#This Row],[Land dedicated value]]</f>
        <v>5714.15</v>
      </c>
      <c r="Q39" s="6"/>
    </row>
    <row r="40" spans="1:17" ht="57.6" x14ac:dyDescent="0.3">
      <c r="A40" t="s">
        <v>129</v>
      </c>
      <c r="B40" t="s">
        <v>52</v>
      </c>
      <c r="C40" s="3">
        <v>45025</v>
      </c>
      <c r="D40" s="4" t="s">
        <v>91</v>
      </c>
      <c r="E40" s="10">
        <v>4583.6499999999996</v>
      </c>
      <c r="F40" s="10">
        <v>645.91999999999996</v>
      </c>
      <c r="G40" s="10"/>
      <c r="H40" s="10"/>
      <c r="I40" s="10">
        <v>444.14</v>
      </c>
      <c r="J40" s="10">
        <f>Table28[[#This Row],[Other]]+Table28[[#This Row],[Drainage and stormwater management]]+Table28[[#This Row],[Community Facilities]]+Table28[[#This Row],[Roads and traffic facilities]]+Table28[[#This Row],[Open Space]]</f>
        <v>5673.7099999999991</v>
      </c>
      <c r="K40" s="10">
        <v>5673.71</v>
      </c>
      <c r="L40" s="10"/>
      <c r="M40" s="10"/>
      <c r="N40" s="10"/>
      <c r="O40" s="10"/>
      <c r="P40" s="10">
        <f>Table28[[#This Row],[Monetary amount received]]+Table28[[#This Row],[Material public benefit received value (Works in kind)]]+Table28[[#This Row],[Land dedicated value]]</f>
        <v>5673.71</v>
      </c>
      <c r="Q40" s="6"/>
    </row>
    <row r="41" spans="1:17" ht="57.6" x14ac:dyDescent="0.3">
      <c r="A41" t="s">
        <v>121</v>
      </c>
      <c r="B41" t="s">
        <v>52</v>
      </c>
      <c r="C41" s="3">
        <v>45033</v>
      </c>
      <c r="D41" s="4" t="s">
        <v>91</v>
      </c>
      <c r="E41" s="10">
        <v>1808.59</v>
      </c>
      <c r="F41" s="10">
        <v>254.86</v>
      </c>
      <c r="G41" s="10"/>
      <c r="H41" s="10"/>
      <c r="I41" s="10">
        <v>175.25</v>
      </c>
      <c r="J41" s="10">
        <f>Table28[[#This Row],[Other]]+Table28[[#This Row],[Drainage and stormwater management]]+Table28[[#This Row],[Community Facilities]]+Table28[[#This Row],[Roads and traffic facilities]]+Table28[[#This Row],[Open Space]]</f>
        <v>2238.6999999999998</v>
      </c>
      <c r="K41" s="10"/>
      <c r="L41" s="10"/>
      <c r="M41" s="10"/>
      <c r="N41" s="10"/>
      <c r="O41" s="10"/>
      <c r="P41" s="10">
        <f>Table28[[#This Row],[Monetary amount received]]+Table28[[#This Row],[Material public benefit received value (Works in kind)]]+Table28[[#This Row],[Land dedicated value]]</f>
        <v>0</v>
      </c>
      <c r="Q41" s="6"/>
    </row>
    <row r="42" spans="1:17" ht="57.6" x14ac:dyDescent="0.3">
      <c r="A42" t="s">
        <v>120</v>
      </c>
      <c r="B42" t="s">
        <v>52</v>
      </c>
      <c r="C42" s="3">
        <v>45037</v>
      </c>
      <c r="D42" s="4" t="s">
        <v>91</v>
      </c>
      <c r="E42" s="10">
        <v>1808.59</v>
      </c>
      <c r="F42" s="10">
        <v>254.86</v>
      </c>
      <c r="G42" s="10"/>
      <c r="H42" s="10"/>
      <c r="I42" s="10">
        <v>175.25</v>
      </c>
      <c r="J42" s="10">
        <f>Table28[[#This Row],[Other]]+Table28[[#This Row],[Drainage and stormwater management]]+Table28[[#This Row],[Community Facilities]]+Table28[[#This Row],[Roads and traffic facilities]]+Table28[[#This Row],[Open Space]]</f>
        <v>2238.6999999999998</v>
      </c>
      <c r="K42" s="10"/>
      <c r="L42" s="10"/>
      <c r="M42" s="10"/>
      <c r="N42" s="10"/>
      <c r="O42" s="10"/>
      <c r="P42" s="10">
        <f>Table28[[#This Row],[Monetary amount received]]+Table28[[#This Row],[Material public benefit received value (Works in kind)]]+Table28[[#This Row],[Land dedicated value]]</f>
        <v>0</v>
      </c>
      <c r="Q42" s="6"/>
    </row>
    <row r="43" spans="1:17" ht="57.6" x14ac:dyDescent="0.3">
      <c r="A43" t="s">
        <v>140</v>
      </c>
      <c r="B43" t="s">
        <v>52</v>
      </c>
      <c r="C43" s="3">
        <v>45078</v>
      </c>
      <c r="D43" s="4" t="s">
        <v>91</v>
      </c>
      <c r="E43" s="10">
        <v>2410.27</v>
      </c>
      <c r="F43" s="10">
        <v>16856.599999999999</v>
      </c>
      <c r="G43" s="10"/>
      <c r="H43" s="10"/>
      <c r="I43" s="10">
        <v>733.13</v>
      </c>
      <c r="J43" s="10">
        <f>Table28[[#This Row],[Other]]+Table28[[#This Row],[Drainage and stormwater management]]+Table28[[#This Row],[Community Facilities]]+Table28[[#This Row],[Roads and traffic facilities]]+Table28[[#This Row],[Open Space]]</f>
        <v>20000</v>
      </c>
      <c r="K43" s="10">
        <v>20000</v>
      </c>
      <c r="L43" s="10"/>
      <c r="M43" s="10"/>
      <c r="N43" s="10"/>
      <c r="O43" s="10"/>
      <c r="P43" s="10">
        <f>Table28[[#This Row],[Monetary amount received]]+Table28[[#This Row],[Material public benefit received value (Works in kind)]]+Table28[[#This Row],[Land dedicated value]]</f>
        <v>20000</v>
      </c>
      <c r="Q43" s="8">
        <v>45378</v>
      </c>
    </row>
    <row r="44" spans="1:17" ht="57.6" x14ac:dyDescent="0.3">
      <c r="A44" t="s">
        <v>138</v>
      </c>
      <c r="B44" t="s">
        <v>52</v>
      </c>
      <c r="C44" s="3">
        <v>45083</v>
      </c>
      <c r="D44" s="4" t="s">
        <v>91</v>
      </c>
      <c r="E44" s="10">
        <v>4583.6499999999996</v>
      </c>
      <c r="F44" s="10">
        <v>1004.57</v>
      </c>
      <c r="G44" s="10"/>
      <c r="H44" s="10"/>
      <c r="I44" s="10">
        <v>444.14</v>
      </c>
      <c r="J44" s="10">
        <f>Table28[[#This Row],[Other]]+Table28[[#This Row],[Drainage and stormwater management]]+Table28[[#This Row],[Community Facilities]]+Table28[[#This Row],[Roads and traffic facilities]]+Table28[[#This Row],[Open Space]]</f>
        <v>6032.36</v>
      </c>
      <c r="K44" s="10">
        <v>6173.28</v>
      </c>
      <c r="L44" s="10"/>
      <c r="M44" s="10"/>
      <c r="N44" s="10"/>
      <c r="O44" s="10"/>
      <c r="P44" s="10">
        <f>Table28[[#This Row],[Monetary amount received]]+Table28[[#This Row],[Material public benefit received value (Works in kind)]]+Table28[[#This Row],[Land dedicated value]]</f>
        <v>6173.28</v>
      </c>
      <c r="Q44" s="8">
        <v>45254</v>
      </c>
    </row>
    <row r="45" spans="1:17" ht="57.6" x14ac:dyDescent="0.3">
      <c r="A45" t="s">
        <v>143</v>
      </c>
      <c r="B45" t="s">
        <v>52</v>
      </c>
      <c r="C45" s="3">
        <v>45097</v>
      </c>
      <c r="D45" s="4" t="s">
        <v>91</v>
      </c>
      <c r="E45" s="10">
        <v>401.83</v>
      </c>
      <c r="F45" s="10">
        <v>1833.46</v>
      </c>
      <c r="G45" s="10"/>
      <c r="H45" s="10"/>
      <c r="I45" s="10">
        <v>177.66</v>
      </c>
      <c r="J45" s="10">
        <f>Table28[[#This Row],[Other]]+Table28[[#This Row],[Drainage and stormwater management]]+Table28[[#This Row],[Community Facilities]]+Table28[[#This Row],[Roads and traffic facilities]]+Table28[[#This Row],[Open Space]]</f>
        <v>2412.9500000000003</v>
      </c>
      <c r="K45" s="10">
        <v>2436.59</v>
      </c>
      <c r="L45" s="10"/>
      <c r="M45" s="10"/>
      <c r="N45" s="10"/>
      <c r="O45" s="10"/>
      <c r="P45" s="10">
        <f>Table28[[#This Row],[Monetary amount received]]+Table28[[#This Row],[Material public benefit received value (Works in kind)]]+Table28[[#This Row],[Land dedicated value]]</f>
        <v>2436.59</v>
      </c>
      <c r="Q45" s="8">
        <v>45196</v>
      </c>
    </row>
    <row r="46" spans="1:17" ht="72" x14ac:dyDescent="0.3">
      <c r="A46" t="s">
        <v>142</v>
      </c>
      <c r="B46" t="s">
        <v>52</v>
      </c>
      <c r="C46" s="3">
        <v>45099</v>
      </c>
      <c r="D46" s="4" t="s">
        <v>193</v>
      </c>
      <c r="E46" s="10">
        <v>7294.18</v>
      </c>
      <c r="F46" s="10">
        <v>9583.02</v>
      </c>
      <c r="G46" s="10"/>
      <c r="H46" s="10"/>
      <c r="I46" s="10">
        <v>3122.8</v>
      </c>
      <c r="J46" s="10">
        <f>Table28[[#This Row],[Other]]+Table28[[#This Row],[Drainage and stormwater management]]+Table28[[#This Row],[Community Facilities]]+Table28[[#This Row],[Roads and traffic facilities]]+Table28[[#This Row],[Open Space]]</f>
        <v>20000</v>
      </c>
      <c r="K46" s="10"/>
      <c r="L46" s="10"/>
      <c r="M46" s="10"/>
      <c r="N46" s="10"/>
      <c r="O46" s="10"/>
      <c r="P46" s="10">
        <f>Table28[[#This Row],[Monetary amount received]]+Table28[[#This Row],[Material public benefit received value (Works in kind)]]+Table28[[#This Row],[Land dedicated value]]</f>
        <v>0</v>
      </c>
      <c r="Q46" s="6"/>
    </row>
    <row r="47" spans="1:17" ht="57.6" x14ac:dyDescent="0.3">
      <c r="A47" t="s">
        <v>147</v>
      </c>
      <c r="B47" t="s">
        <v>52</v>
      </c>
      <c r="C47" s="3">
        <v>45117</v>
      </c>
      <c r="D47" s="4" t="s">
        <v>91</v>
      </c>
      <c r="E47" s="10">
        <v>4583.6499999999996</v>
      </c>
      <c r="F47" s="10">
        <v>1004.57</v>
      </c>
      <c r="G47" s="10"/>
      <c r="H47" s="10"/>
      <c r="I47" s="10">
        <v>444.14</v>
      </c>
      <c r="J47" s="10">
        <f>Table28[[#This Row],[Other]]+Table28[[#This Row],[Drainage and stormwater management]]+Table28[[#This Row],[Community Facilities]]+Table28[[#This Row],[Roads and traffic facilities]]+Table28[[#This Row],[Open Space]]</f>
        <v>6032.36</v>
      </c>
      <c r="K47" s="10"/>
      <c r="L47" s="10"/>
      <c r="M47" s="10"/>
      <c r="N47" s="10"/>
      <c r="O47" s="10"/>
      <c r="P47" s="10">
        <f>Table28[[#This Row],[Monetary amount received]]+Table28[[#This Row],[Material public benefit received value (Works in kind)]]+Table28[[#This Row],[Land dedicated value]]</f>
        <v>0</v>
      </c>
      <c r="Q47" s="6"/>
    </row>
    <row r="48" spans="1:17" ht="57.6" x14ac:dyDescent="0.3">
      <c r="A48" t="s">
        <v>150</v>
      </c>
      <c r="B48" t="s">
        <v>52</v>
      </c>
      <c r="C48" s="3">
        <v>45120</v>
      </c>
      <c r="D48" s="4" t="s">
        <v>91</v>
      </c>
      <c r="E48" s="10">
        <v>4583.6499999999996</v>
      </c>
      <c r="F48" s="10">
        <v>1004.57</v>
      </c>
      <c r="G48" s="10"/>
      <c r="H48" s="10"/>
      <c r="I48" s="10">
        <v>444.14</v>
      </c>
      <c r="J48" s="10">
        <f>Table28[[#This Row],[Other]]+Table28[[#This Row],[Drainage and stormwater management]]+Table28[[#This Row],[Community Facilities]]+Table28[[#This Row],[Roads and traffic facilities]]+Table28[[#This Row],[Open Space]]</f>
        <v>6032.36</v>
      </c>
      <c r="K48" s="10">
        <v>6032.36</v>
      </c>
      <c r="L48" s="10"/>
      <c r="M48" s="10"/>
      <c r="N48" s="10"/>
      <c r="O48" s="10"/>
      <c r="P48" s="10">
        <f>Table28[[#This Row],[Monetary amount received]]+Table28[[#This Row],[Material public benefit received value (Works in kind)]]+Table28[[#This Row],[Land dedicated value]]</f>
        <v>6032.36</v>
      </c>
      <c r="Q48" s="8">
        <v>45141</v>
      </c>
    </row>
    <row r="49" spans="1:17" ht="57.6" x14ac:dyDescent="0.3">
      <c r="A49" t="s">
        <v>149</v>
      </c>
      <c r="B49" t="s">
        <v>52</v>
      </c>
      <c r="C49" s="3">
        <v>45134</v>
      </c>
      <c r="D49" s="4" t="s">
        <v>91</v>
      </c>
      <c r="E49" s="18">
        <v>1833.46</v>
      </c>
      <c r="F49" s="18">
        <v>258.37</v>
      </c>
      <c r="G49" s="10"/>
      <c r="H49" s="10"/>
      <c r="I49" s="10">
        <v>177.66</v>
      </c>
      <c r="J49" s="10">
        <f>Table28[[#This Row],[Other]]+Table28[[#This Row],[Drainage and stormwater management]]+Table28[[#This Row],[Community Facilities]]+Table28[[#This Row],[Roads and traffic facilities]]+Table28[[#This Row],[Open Space]]</f>
        <v>2269.4899999999998</v>
      </c>
      <c r="K49" s="10">
        <v>2291.7199999999998</v>
      </c>
      <c r="L49" s="10"/>
      <c r="M49" s="10"/>
      <c r="N49" s="10"/>
      <c r="O49" s="10"/>
      <c r="P49" s="10">
        <f>Table28[[#This Row],[Monetary amount received]]+Table28[[#This Row],[Material public benefit received value (Works in kind)]]+Table28[[#This Row],[Land dedicated value]]</f>
        <v>2291.7199999999998</v>
      </c>
      <c r="Q49" s="8">
        <v>45222</v>
      </c>
    </row>
    <row r="50" spans="1:17" ht="57.6" x14ac:dyDescent="0.3">
      <c r="A50" t="s">
        <v>152</v>
      </c>
      <c r="B50" t="s">
        <v>52</v>
      </c>
      <c r="C50" s="3">
        <v>45141</v>
      </c>
      <c r="D50" s="4" t="s">
        <v>91</v>
      </c>
      <c r="E50" s="10">
        <v>8331.4</v>
      </c>
      <c r="F50" s="10">
        <v>1825.94</v>
      </c>
      <c r="G50" s="10"/>
      <c r="H50" s="10"/>
      <c r="I50" s="10">
        <v>807.3</v>
      </c>
      <c r="J50" s="10">
        <f>Table28[[#This Row],[Other]]+Table28[[#This Row],[Drainage and stormwater management]]+Table28[[#This Row],[Community Facilities]]+Table28[[#This Row],[Roads and traffic facilities]]+Table28[[#This Row],[Open Space]]</f>
        <v>10964.64</v>
      </c>
      <c r="K50" s="10">
        <v>11111.92</v>
      </c>
      <c r="L50" s="10"/>
      <c r="M50" s="10"/>
      <c r="N50" s="10"/>
      <c r="O50" s="10"/>
      <c r="P50" s="10">
        <f>Table28[[#This Row],[Monetary amount received]]+Table28[[#This Row],[Material public benefit received value (Works in kind)]]+Table28[[#This Row],[Land dedicated value]]</f>
        <v>11111.92</v>
      </c>
      <c r="Q50" s="8">
        <v>45226</v>
      </c>
    </row>
    <row r="51" spans="1:17" ht="72" x14ac:dyDescent="0.3">
      <c r="A51" t="s">
        <v>153</v>
      </c>
      <c r="B51" t="s">
        <v>52</v>
      </c>
      <c r="C51" s="3">
        <v>45148</v>
      </c>
      <c r="D51" s="4" t="s">
        <v>96</v>
      </c>
      <c r="E51" s="10">
        <v>3000</v>
      </c>
      <c r="F51" s="10">
        <v>16000</v>
      </c>
      <c r="G51" s="10"/>
      <c r="H51" s="10"/>
      <c r="I51" s="10">
        <v>1000</v>
      </c>
      <c r="J51" s="10">
        <f>Table28[[#This Row],[Other]]+Table28[[#This Row],[Drainage and stormwater management]]+Table28[[#This Row],[Community Facilities]]+Table28[[#This Row],[Roads and traffic facilities]]+Table28[[#This Row],[Open Space]]</f>
        <v>20000</v>
      </c>
      <c r="K51" s="10"/>
      <c r="L51" s="10"/>
      <c r="M51" s="10"/>
      <c r="N51" s="10"/>
      <c r="O51" s="10"/>
      <c r="P51" s="10">
        <f>Table28[[#This Row],[Monetary amount received]]+Table28[[#This Row],[Material public benefit received value (Works in kind)]]+Table28[[#This Row],[Land dedicated value]]</f>
        <v>0</v>
      </c>
      <c r="Q51" s="6"/>
    </row>
    <row r="52" spans="1:17" ht="57.6" x14ac:dyDescent="0.3">
      <c r="A52" t="s">
        <v>156</v>
      </c>
      <c r="B52" t="s">
        <v>52</v>
      </c>
      <c r="C52" s="3">
        <v>45154</v>
      </c>
      <c r="D52" s="4" t="s">
        <v>91</v>
      </c>
      <c r="E52" s="10">
        <v>1851.42</v>
      </c>
      <c r="F52" s="10">
        <v>405.77</v>
      </c>
      <c r="G52" s="10"/>
      <c r="H52" s="10"/>
      <c r="I52" s="10">
        <v>179.4</v>
      </c>
      <c r="J52" s="10">
        <f>Table28[[#This Row],[Other]]+Table28[[#This Row],[Drainage and stormwater management]]+Table28[[#This Row],[Community Facilities]]+Table28[[#This Row],[Roads and traffic facilities]]+Table28[[#This Row],[Open Space]]</f>
        <v>2436.59</v>
      </c>
      <c r="K52" s="10"/>
      <c r="L52" s="10"/>
      <c r="M52" s="10"/>
      <c r="N52" s="10"/>
      <c r="O52" s="10"/>
      <c r="P52" s="10">
        <f>Table28[[#This Row],[Monetary amount received]]+Table28[[#This Row],[Material public benefit received value (Works in kind)]]+Table28[[#This Row],[Land dedicated value]]</f>
        <v>0</v>
      </c>
      <c r="Q52" s="6"/>
    </row>
    <row r="53" spans="1:17" ht="57.6" x14ac:dyDescent="0.3">
      <c r="A53" t="s">
        <v>173</v>
      </c>
      <c r="B53" t="s">
        <v>52</v>
      </c>
      <c r="C53" s="3">
        <v>45162</v>
      </c>
      <c r="D53" s="4" t="s">
        <v>91</v>
      </c>
      <c r="E53" s="10">
        <v>1851.42</v>
      </c>
      <c r="F53" s="10">
        <v>405.77</v>
      </c>
      <c r="G53" s="10"/>
      <c r="H53" s="10"/>
      <c r="I53" s="10">
        <v>179.4</v>
      </c>
      <c r="J53" s="10">
        <f>Table28[[#This Row],[Other]]+Table28[[#This Row],[Drainage and stormwater management]]+Table28[[#This Row],[Community Facilities]]+Table28[[#This Row],[Roads and traffic facilities]]+Table28[[#This Row],[Open Space]]</f>
        <v>2436.59</v>
      </c>
      <c r="K53" s="10">
        <v>2451.88</v>
      </c>
      <c r="L53" s="10"/>
      <c r="M53" s="10"/>
      <c r="N53" s="10"/>
      <c r="O53" s="10"/>
      <c r="P53" s="10">
        <f>Table28[[#This Row],[Monetary amount received]]+Table28[[#This Row],[Material public benefit received value (Works in kind)]]+Table28[[#This Row],[Land dedicated value]]</f>
        <v>2451.88</v>
      </c>
      <c r="Q53" s="8">
        <v>45240</v>
      </c>
    </row>
    <row r="54" spans="1:17" ht="57.6" x14ac:dyDescent="0.3">
      <c r="A54" t="s">
        <v>178</v>
      </c>
      <c r="B54" t="s">
        <v>52</v>
      </c>
      <c r="C54" s="3">
        <v>45170</v>
      </c>
      <c r="D54" s="4" t="s">
        <v>91</v>
      </c>
      <c r="E54" s="10">
        <v>23142.75</v>
      </c>
      <c r="F54" s="10">
        <v>5072.05</v>
      </c>
      <c r="G54" s="10"/>
      <c r="H54" s="10"/>
      <c r="I54" s="10">
        <v>2242.5</v>
      </c>
      <c r="J54" s="10">
        <f>Table28[[#This Row],[Other]]+Table28[[#This Row],[Drainage and stormwater management]]+Table28[[#This Row],[Community Facilities]]+Table28[[#This Row],[Roads and traffic facilities]]+Table28[[#This Row],[Open Space]]</f>
        <v>30457.3</v>
      </c>
      <c r="K54" s="10"/>
      <c r="L54" s="10"/>
      <c r="M54" s="10"/>
      <c r="N54" s="10"/>
      <c r="O54" s="10"/>
      <c r="P54" s="10">
        <f>Table28[[#This Row],[Monetary amount received]]+Table28[[#This Row],[Material public benefit received value (Works in kind)]]+Table28[[#This Row],[Land dedicated value]]</f>
        <v>0</v>
      </c>
      <c r="Q54" s="6"/>
    </row>
    <row r="55" spans="1:17" ht="72" x14ac:dyDescent="0.3">
      <c r="A55" t="s">
        <v>179</v>
      </c>
      <c r="B55" t="s">
        <v>52</v>
      </c>
      <c r="C55" s="3">
        <v>45168</v>
      </c>
      <c r="D55" s="4" t="s">
        <v>61</v>
      </c>
      <c r="E55" s="10">
        <v>5780.19</v>
      </c>
      <c r="F55" s="10">
        <v>652.25</v>
      </c>
      <c r="G55" s="10"/>
      <c r="H55" s="10"/>
      <c r="I55" s="10">
        <v>448.5</v>
      </c>
      <c r="J55" s="10">
        <f>Table28[[#This Row],[Other]]+Table28[[#This Row],[Drainage and stormwater management]]+Table28[[#This Row],[Community Facilities]]+Table28[[#This Row],[Roads and traffic facilities]]+Table28[[#This Row],[Open Space]]</f>
        <v>6880.94</v>
      </c>
      <c r="K55" s="10"/>
      <c r="L55" s="10"/>
      <c r="M55" s="10"/>
      <c r="N55" s="10"/>
      <c r="O55" s="10"/>
      <c r="P55" s="10">
        <f>Table28[[#This Row],[Monetary amount received]]+Table28[[#This Row],[Material public benefit received value (Works in kind)]]+Table28[[#This Row],[Land dedicated value]]</f>
        <v>0</v>
      </c>
      <c r="Q55" s="6"/>
    </row>
    <row r="56" spans="1:17" ht="57.6" x14ac:dyDescent="0.3">
      <c r="A56" t="s">
        <v>180</v>
      </c>
      <c r="B56" t="s">
        <v>52</v>
      </c>
      <c r="C56" s="3">
        <v>45168</v>
      </c>
      <c r="D56" s="4" t="s">
        <v>91</v>
      </c>
      <c r="E56" s="10">
        <v>4628.5600000000004</v>
      </c>
      <c r="F56" s="10">
        <v>1014.42</v>
      </c>
      <c r="G56" s="10"/>
      <c r="H56" s="10"/>
      <c r="I56" s="10">
        <v>448.5</v>
      </c>
      <c r="J56" s="10">
        <f>Table28[[#This Row],[Other]]+Table28[[#This Row],[Drainage and stormwater management]]+Table28[[#This Row],[Community Facilities]]+Table28[[#This Row],[Roads and traffic facilities]]+Table28[[#This Row],[Open Space]]</f>
        <v>6091.4800000000005</v>
      </c>
      <c r="K56" s="10"/>
      <c r="L56" s="10"/>
      <c r="M56" s="10"/>
      <c r="N56" s="10"/>
      <c r="O56" s="10"/>
      <c r="P56" s="10">
        <f>Table28[[#This Row],[Monetary amount received]]+Table28[[#This Row],[Material public benefit received value (Works in kind)]]+Table28[[#This Row],[Land dedicated value]]</f>
        <v>0</v>
      </c>
      <c r="Q56" s="6"/>
    </row>
    <row r="57" spans="1:17" ht="57.6" x14ac:dyDescent="0.3">
      <c r="A57" t="s">
        <v>181</v>
      </c>
      <c r="B57" t="s">
        <v>52</v>
      </c>
      <c r="C57" s="3">
        <v>45166</v>
      </c>
      <c r="D57" s="4" t="s">
        <v>7</v>
      </c>
      <c r="E57" s="10">
        <v>4583.6499999999996</v>
      </c>
      <c r="F57" s="10">
        <v>1004.57</v>
      </c>
      <c r="G57" s="10"/>
      <c r="H57" s="10"/>
      <c r="I57" s="10">
        <v>444.14</v>
      </c>
      <c r="J57" s="10">
        <f>Table28[[#This Row],[Other]]+Table28[[#This Row],[Drainage and stormwater management]]+Table28[[#This Row],[Community Facilities]]+Table28[[#This Row],[Roads and traffic facilities]]+Table28[[#This Row],[Open Space]]</f>
        <v>6032.36</v>
      </c>
      <c r="K57" s="10"/>
      <c r="L57" s="10"/>
      <c r="M57" s="10"/>
      <c r="N57" s="10"/>
      <c r="O57" s="10"/>
      <c r="P57" s="10">
        <f>Table28[[#This Row],[Monetary amount received]]+Table28[[#This Row],[Material public benefit received value (Works in kind)]]+Table28[[#This Row],[Land dedicated value]]</f>
        <v>0</v>
      </c>
      <c r="Q57" s="6"/>
    </row>
    <row r="58" spans="1:17" ht="57.6" x14ac:dyDescent="0.3">
      <c r="A58" t="s">
        <v>182</v>
      </c>
      <c r="B58" t="s">
        <v>52</v>
      </c>
      <c r="C58" s="3">
        <v>45142</v>
      </c>
      <c r="D58" s="4" t="s">
        <v>91</v>
      </c>
      <c r="E58" s="10">
        <v>3208.56</v>
      </c>
      <c r="F58" s="10">
        <v>703.2</v>
      </c>
      <c r="G58" s="10"/>
      <c r="H58" s="10"/>
      <c r="I58" s="10">
        <v>310.89999999999998</v>
      </c>
      <c r="J58" s="10">
        <f>Table28[[#This Row],[Other]]+Table28[[#This Row],[Drainage and stormwater management]]+Table28[[#This Row],[Community Facilities]]+Table28[[#This Row],[Roads and traffic facilities]]+Table28[[#This Row],[Open Space]]</f>
        <v>4222.66</v>
      </c>
      <c r="K58" s="10"/>
      <c r="L58" s="10"/>
      <c r="M58" s="10"/>
      <c r="N58" s="10"/>
      <c r="O58" s="10"/>
      <c r="P58" s="10">
        <f>Table28[[#This Row],[Monetary amount received]]+Table28[[#This Row],[Material public benefit received value (Works in kind)]]+Table28[[#This Row],[Land dedicated value]]</f>
        <v>0</v>
      </c>
      <c r="Q58" s="6"/>
    </row>
    <row r="59" spans="1:17" ht="72" x14ac:dyDescent="0.3">
      <c r="A59" t="s">
        <v>183</v>
      </c>
      <c r="B59" t="s">
        <v>52</v>
      </c>
      <c r="C59" s="3">
        <v>45132</v>
      </c>
      <c r="D59" s="4" t="s">
        <v>3</v>
      </c>
      <c r="E59" s="10">
        <v>2955.19</v>
      </c>
      <c r="F59" s="10">
        <v>15461.73</v>
      </c>
      <c r="G59" s="10"/>
      <c r="H59" s="10"/>
      <c r="I59" s="10">
        <v>1583.08</v>
      </c>
      <c r="J59" s="10">
        <f>Table28[[#This Row],[Other]]+Table28[[#This Row],[Drainage and stormwater management]]+Table28[[#This Row],[Community Facilities]]+Table28[[#This Row],[Roads and traffic facilities]]+Table28[[#This Row],[Open Space]]</f>
        <v>19999.999999999996</v>
      </c>
      <c r="K59" s="10"/>
      <c r="L59" s="10"/>
      <c r="M59" s="10"/>
      <c r="N59" s="10"/>
      <c r="O59" s="10"/>
      <c r="P59" s="10">
        <f>Table28[[#This Row],[Monetary amount received]]+Table28[[#This Row],[Material public benefit received value (Works in kind)]]+Table28[[#This Row],[Land dedicated value]]</f>
        <v>0</v>
      </c>
      <c r="Q59" s="6"/>
    </row>
    <row r="60" spans="1:17" ht="57.6" x14ac:dyDescent="0.3">
      <c r="A60" t="s">
        <v>195</v>
      </c>
      <c r="B60" t="s">
        <v>52</v>
      </c>
      <c r="C60" s="3">
        <v>45203</v>
      </c>
      <c r="D60" s="4" t="s">
        <v>7</v>
      </c>
      <c r="E60" s="10">
        <v>1851.42</v>
      </c>
      <c r="F60" s="10">
        <v>405.77</v>
      </c>
      <c r="G60" s="10"/>
      <c r="H60" s="10"/>
      <c r="I60" s="10">
        <v>179.4</v>
      </c>
      <c r="J60" s="10">
        <f>Table28[[#This Row],[Other]]+Table28[[#This Row],[Drainage and stormwater management]]+Table28[[#This Row],[Community Facilities]]+Table28[[#This Row],[Roads and traffic facilities]]+Table28[[#This Row],[Open Space]]</f>
        <v>2436.59</v>
      </c>
      <c r="K60" s="10">
        <v>2480.23</v>
      </c>
      <c r="L60" s="10"/>
      <c r="M60" s="10"/>
      <c r="N60" s="10"/>
      <c r="O60" s="10"/>
      <c r="P60" s="10">
        <f>Table28[[#This Row],[Monetary amount received]]+Table28[[#This Row],[Material public benefit received value (Works in kind)]]+Table28[[#This Row],[Land dedicated value]]</f>
        <v>2480.23</v>
      </c>
      <c r="Q60" s="8">
        <v>45362</v>
      </c>
    </row>
    <row r="61" spans="1:17" ht="57.6" x14ac:dyDescent="0.3">
      <c r="A61" t="s">
        <v>196</v>
      </c>
      <c r="B61" t="s">
        <v>52</v>
      </c>
      <c r="C61" s="3">
        <v>45203</v>
      </c>
      <c r="D61" s="4" t="s">
        <v>7</v>
      </c>
      <c r="E61" s="10">
        <v>1851.42</v>
      </c>
      <c r="F61" s="10">
        <v>260.89999999999998</v>
      </c>
      <c r="G61" s="10"/>
      <c r="H61" s="10"/>
      <c r="I61" s="10">
        <v>179.4</v>
      </c>
      <c r="J61" s="10">
        <f>Table28[[#This Row],[Other]]+Table28[[#This Row],[Drainage and stormwater management]]+Table28[[#This Row],[Community Facilities]]+Table28[[#This Row],[Roads and traffic facilities]]+Table28[[#This Row],[Open Space]]</f>
        <v>2291.7200000000003</v>
      </c>
      <c r="K61" s="10">
        <v>2322.5</v>
      </c>
      <c r="L61" s="10"/>
      <c r="M61" s="10"/>
      <c r="N61" s="10"/>
      <c r="O61" s="10"/>
      <c r="P61" s="10">
        <f>Table28[[#This Row],[Monetary amount received]]+Table28[[#This Row],[Material public benefit received value (Works in kind)]]+Table28[[#This Row],[Land dedicated value]]</f>
        <v>2322.5</v>
      </c>
      <c r="Q61" s="8">
        <v>45392</v>
      </c>
    </row>
    <row r="62" spans="1:17" ht="72" x14ac:dyDescent="0.3">
      <c r="A62" t="s">
        <v>199</v>
      </c>
      <c r="B62" t="s">
        <v>52</v>
      </c>
      <c r="C62" s="3">
        <v>45197</v>
      </c>
      <c r="D62" s="4" t="s">
        <v>177</v>
      </c>
      <c r="E62" s="10">
        <v>4808.62</v>
      </c>
      <c r="F62" s="10">
        <v>8222.18</v>
      </c>
      <c r="G62" s="10"/>
      <c r="H62" s="10"/>
      <c r="I62" s="10">
        <v>839.66</v>
      </c>
      <c r="J62" s="10">
        <f>Table28[[#This Row],[Other]]+Table28[[#This Row],[Drainage and stormwater management]]+Table28[[#This Row],[Community Facilities]]+Table28[[#This Row],[Roads and traffic facilities]]+Table28[[#This Row],[Open Space]]</f>
        <v>13870.46</v>
      </c>
      <c r="K62" s="10">
        <v>14056.79</v>
      </c>
      <c r="L62" s="10"/>
      <c r="M62" s="10"/>
      <c r="N62" s="10"/>
      <c r="O62" s="10"/>
      <c r="P62" s="10">
        <f>Table28[[#This Row],[Monetary amount received]]+Table28[[#This Row],[Material public benefit received value (Works in kind)]]+Table28[[#This Row],[Land dedicated value]]</f>
        <v>14056.79</v>
      </c>
      <c r="Q62" s="8">
        <v>45247</v>
      </c>
    </row>
    <row r="63" spans="1:17" ht="57.6" x14ac:dyDescent="0.3">
      <c r="A63" t="s">
        <v>202</v>
      </c>
      <c r="B63" t="s">
        <v>52</v>
      </c>
      <c r="C63" s="3">
        <v>44305</v>
      </c>
      <c r="D63" s="4" t="s">
        <v>7</v>
      </c>
      <c r="E63" s="10">
        <v>4628.5600000000004</v>
      </c>
      <c r="F63" s="10">
        <v>1014.42</v>
      </c>
      <c r="G63" s="10"/>
      <c r="H63" s="10"/>
      <c r="I63" s="10">
        <v>448.5</v>
      </c>
      <c r="J63" s="10">
        <f>Table28[[#This Row],[Other]]+Table28[[#This Row],[Drainage and stormwater management]]+Table28[[#This Row],[Community Facilities]]+Table28[[#This Row],[Roads and traffic facilities]]+Table28[[#This Row],[Open Space]]</f>
        <v>6091.4800000000005</v>
      </c>
      <c r="K63" s="10"/>
      <c r="L63" s="10"/>
      <c r="M63" s="10"/>
      <c r="N63" s="10"/>
      <c r="O63" s="10"/>
      <c r="P63" s="10">
        <f>Table28[[#This Row],[Monetary amount received]]+Table28[[#This Row],[Material public benefit received value (Works in kind)]]+Table28[[#This Row],[Land dedicated value]]</f>
        <v>0</v>
      </c>
      <c r="Q63" s="6"/>
    </row>
    <row r="64" spans="1:17" ht="57.6" x14ac:dyDescent="0.3">
      <c r="A64" t="s">
        <v>203</v>
      </c>
      <c r="B64" t="s">
        <v>52</v>
      </c>
      <c r="C64" s="3">
        <v>45184</v>
      </c>
      <c r="D64" s="4" t="s">
        <v>7</v>
      </c>
      <c r="E64" s="10">
        <v>1851.42</v>
      </c>
      <c r="F64" s="10">
        <v>405.77</v>
      </c>
      <c r="G64" s="10"/>
      <c r="H64" s="10"/>
      <c r="I64" s="10">
        <v>179.4</v>
      </c>
      <c r="J64" s="10">
        <f>Table28[[#This Row],[Other]]+Table28[[#This Row],[Drainage and stormwater management]]+Table28[[#This Row],[Community Facilities]]+Table28[[#This Row],[Roads and traffic facilities]]+Table28[[#This Row],[Open Space]]</f>
        <v>2436.59</v>
      </c>
      <c r="K64" s="10">
        <v>2436.59</v>
      </c>
      <c r="L64" s="10"/>
      <c r="M64" s="10"/>
      <c r="N64" s="10"/>
      <c r="O64" s="10"/>
      <c r="P64" s="10">
        <f>Table28[[#This Row],[Monetary amount received]]+Table28[[#This Row],[Material public benefit received value (Works in kind)]]+Table28[[#This Row],[Land dedicated value]]</f>
        <v>2436.59</v>
      </c>
      <c r="Q64" s="8">
        <v>45229</v>
      </c>
    </row>
    <row r="65" spans="1:17" ht="57.6" x14ac:dyDescent="0.3">
      <c r="A65" t="s">
        <v>213</v>
      </c>
      <c r="B65" t="s">
        <v>52</v>
      </c>
      <c r="C65" s="3">
        <v>45274</v>
      </c>
      <c r="D65" s="4" t="s">
        <v>7</v>
      </c>
      <c r="E65" s="10">
        <v>4690.7299999999996</v>
      </c>
      <c r="F65" s="10">
        <v>1028.04</v>
      </c>
      <c r="G65" s="10"/>
      <c r="H65" s="10"/>
      <c r="I65" s="10">
        <v>454.52</v>
      </c>
      <c r="J65" s="10">
        <f>Table28[[#This Row],[Other]]+Table28[[#This Row],[Drainage and stormwater management]]+Table28[[#This Row],[Community Facilities]]+Table28[[#This Row],[Roads and traffic facilities]]+Table28[[#This Row],[Open Space]]</f>
        <v>6173.2899999999991</v>
      </c>
      <c r="K65" s="10"/>
      <c r="L65" s="10"/>
      <c r="M65" s="10"/>
      <c r="N65" s="10"/>
      <c r="O65" s="10"/>
      <c r="P65" s="10">
        <f>Table28[[#This Row],[Monetary amount received]]+Table28[[#This Row],[Material public benefit received value (Works in kind)]]+Table28[[#This Row],[Land dedicated value]]</f>
        <v>0</v>
      </c>
      <c r="Q65" s="6"/>
    </row>
    <row r="66" spans="1:17" ht="57.6" x14ac:dyDescent="0.3">
      <c r="A66" t="s">
        <v>231</v>
      </c>
      <c r="B66" t="s">
        <v>52</v>
      </c>
      <c r="C66" s="3">
        <v>45330</v>
      </c>
      <c r="D66" s="4" t="s">
        <v>7</v>
      </c>
      <c r="E66" s="10">
        <v>413.03</v>
      </c>
      <c r="F66" s="10">
        <v>1884.58</v>
      </c>
      <c r="G66" s="10"/>
      <c r="H66" s="10"/>
      <c r="I66" s="10">
        <f>115.58+67.04</f>
        <v>182.62</v>
      </c>
      <c r="J66" s="10">
        <f>Table28[[#This Row],[Other]]+Table28[[#This Row],[Drainage and stormwater management]]+Table28[[#This Row],[Community Facilities]]+Table28[[#This Row],[Roads and traffic facilities]]+Table28[[#This Row],[Open Space]]</f>
        <v>2480.2299999999996</v>
      </c>
      <c r="K66" s="10"/>
      <c r="L66" s="10"/>
      <c r="M66" s="10"/>
      <c r="N66" s="10"/>
      <c r="O66" s="10"/>
      <c r="P66" s="10">
        <f>Table28[[#This Row],[Monetary amount received]]+Table28[[#This Row],[Material public benefit received value (Works in kind)]]+Table28[[#This Row],[Land dedicated value]]</f>
        <v>0</v>
      </c>
      <c r="Q66" s="6"/>
    </row>
    <row r="67" spans="1:17" x14ac:dyDescent="0.3">
      <c r="A67" t="s">
        <v>232</v>
      </c>
      <c r="B67" t="s">
        <v>52</v>
      </c>
      <c r="C67" s="3">
        <v>45327</v>
      </c>
      <c r="D67" t="s">
        <v>250</v>
      </c>
      <c r="E67" s="10"/>
      <c r="F67" s="10"/>
      <c r="G67" s="10"/>
      <c r="H67" s="10"/>
      <c r="I67" s="10">
        <v>3476</v>
      </c>
      <c r="J67" s="10">
        <f>Table28[[#This Row],[Other]]+Table28[[#This Row],[Drainage and stormwater management]]+Table28[[#This Row],[Community Facilities]]+Table28[[#This Row],[Roads and traffic facilities]]+Table28[[#This Row],[Open Space]]</f>
        <v>3476</v>
      </c>
      <c r="K67" s="10">
        <v>3476</v>
      </c>
      <c r="L67" s="10"/>
      <c r="M67" s="10"/>
      <c r="N67" s="10"/>
      <c r="O67" s="10"/>
      <c r="P67" s="10">
        <f>Table28[[#This Row],[Monetary amount received]]+Table28[[#This Row],[Material public benefit received value (Works in kind)]]+Table28[[#This Row],[Land dedicated value]]</f>
        <v>3476</v>
      </c>
      <c r="Q67" s="8">
        <v>45350</v>
      </c>
    </row>
    <row r="68" spans="1:17" ht="57.6" x14ac:dyDescent="0.3">
      <c r="A68" t="s">
        <v>241</v>
      </c>
      <c r="B68" t="s">
        <v>52</v>
      </c>
      <c r="C68" s="3">
        <v>45357</v>
      </c>
      <c r="D68" s="4" t="s">
        <v>7</v>
      </c>
      <c r="E68" s="10">
        <v>9422.92</v>
      </c>
      <c r="F68" s="10">
        <v>2065.16</v>
      </c>
      <c r="G68" s="10"/>
      <c r="H68" s="10"/>
      <c r="I68" s="10">
        <v>913.06</v>
      </c>
      <c r="J68" s="10">
        <f>Table28[[#This Row],[Other]]+Table28[[#This Row],[Drainage and stormwater management]]+Table28[[#This Row],[Community Facilities]]+Table28[[#This Row],[Roads and traffic facilities]]+Table28[[#This Row],[Open Space]]</f>
        <v>12401.14</v>
      </c>
      <c r="K68" s="10"/>
      <c r="L68" s="10"/>
      <c r="M68" s="10"/>
      <c r="N68" s="10"/>
      <c r="O68" s="10"/>
      <c r="P68" s="10">
        <f>Table28[[#This Row],[Monetary amount received]]+Table28[[#This Row],[Material public benefit received value (Works in kind)]]+Table28[[#This Row],[Land dedicated value]]</f>
        <v>0</v>
      </c>
      <c r="Q68" s="6"/>
    </row>
    <row r="69" spans="1:17" ht="57.6" x14ac:dyDescent="0.3">
      <c r="A69" t="s">
        <v>242</v>
      </c>
      <c r="B69" t="s">
        <v>52</v>
      </c>
      <c r="C69" s="3">
        <v>45357</v>
      </c>
      <c r="D69" s="4" t="s">
        <v>7</v>
      </c>
      <c r="E69" s="10">
        <v>4970.7</v>
      </c>
      <c r="F69" s="10">
        <v>667.47</v>
      </c>
      <c r="G69" s="10"/>
      <c r="H69" s="10"/>
      <c r="I69" s="10">
        <v>415.77</v>
      </c>
      <c r="J69" s="10">
        <f>Table28[[#This Row],[Other]]+Table28[[#This Row],[Drainage and stormwater management]]+Table28[[#This Row],[Community Facilities]]+Table28[[#This Row],[Roads and traffic facilities]]+Table28[[#This Row],[Open Space]]</f>
        <v>6053.94</v>
      </c>
      <c r="K69" s="10"/>
      <c r="L69" s="10"/>
      <c r="M69" s="10"/>
      <c r="N69" s="10"/>
      <c r="O69" s="10"/>
      <c r="P69" s="10">
        <f>Table28[[#This Row],[Monetary amount received]]+Table28[[#This Row],[Material public benefit received value (Works in kind)]]+Table28[[#This Row],[Land dedicated value]]</f>
        <v>0</v>
      </c>
      <c r="Q69" s="6"/>
    </row>
    <row r="70" spans="1:17" ht="57.6" x14ac:dyDescent="0.3">
      <c r="A70" t="s">
        <v>243</v>
      </c>
      <c r="B70" t="s">
        <v>52</v>
      </c>
      <c r="C70" s="3">
        <v>45336</v>
      </c>
      <c r="D70" s="4" t="s">
        <v>7</v>
      </c>
      <c r="E70" s="10">
        <v>4711.46</v>
      </c>
      <c r="F70" s="10">
        <v>1032.58</v>
      </c>
      <c r="G70" s="10"/>
      <c r="H70" s="10"/>
      <c r="I70" s="10">
        <v>456.53</v>
      </c>
      <c r="J70" s="10">
        <f>Table28[[#This Row],[Other]]+Table28[[#This Row],[Drainage and stormwater management]]+Table28[[#This Row],[Community Facilities]]+Table28[[#This Row],[Roads and traffic facilities]]+Table28[[#This Row],[Open Space]]</f>
        <v>6200.57</v>
      </c>
      <c r="K70" s="10"/>
      <c r="L70" s="10"/>
      <c r="M70" s="10"/>
      <c r="N70" s="10"/>
      <c r="O70" s="10"/>
      <c r="P70" s="10">
        <f>Table28[[#This Row],[Monetary amount received]]+Table28[[#This Row],[Material public benefit received value (Works in kind)]]+Table28[[#This Row],[Land dedicated value]]</f>
        <v>0</v>
      </c>
      <c r="Q70" s="6"/>
    </row>
    <row r="71" spans="1:17" x14ac:dyDescent="0.3">
      <c r="A71" t="s">
        <v>252</v>
      </c>
      <c r="B71" t="s">
        <v>52</v>
      </c>
      <c r="C71" s="3">
        <v>45393</v>
      </c>
      <c r="D71" t="s">
        <v>250</v>
      </c>
      <c r="E71" s="10"/>
      <c r="F71" s="10"/>
      <c r="G71" s="10"/>
      <c r="H71" s="10"/>
      <c r="I71" s="10">
        <v>139721.67000000001</v>
      </c>
      <c r="J71" s="10">
        <f>Table28[[#This Row],[Other]]+Table28[[#This Row],[Drainage and stormwater management]]+Table28[[#This Row],[Community Facilities]]+Table28[[#This Row],[Roads and traffic facilities]]+Table28[[#This Row],[Open Space]]</f>
        <v>139721.67000000001</v>
      </c>
      <c r="K71" s="10"/>
      <c r="L71" s="10"/>
      <c r="M71" s="10"/>
      <c r="N71" s="10"/>
      <c r="O71" s="10"/>
      <c r="P71" s="10">
        <f>Table28[[#This Row],[Monetary amount received]]</f>
        <v>0</v>
      </c>
      <c r="Q71" s="6"/>
    </row>
    <row r="72" spans="1:17" ht="57.6" x14ac:dyDescent="0.3">
      <c r="A72" t="s">
        <v>263</v>
      </c>
      <c r="B72" t="s">
        <v>52</v>
      </c>
      <c r="C72" s="3">
        <v>45280</v>
      </c>
      <c r="D72" s="4" t="s">
        <v>7</v>
      </c>
      <c r="E72" s="10">
        <v>15071.84</v>
      </c>
      <c r="F72" s="10">
        <v>3330.21</v>
      </c>
      <c r="G72" s="10"/>
      <c r="H72" s="10"/>
      <c r="I72" s="10">
        <v>1353.51</v>
      </c>
      <c r="J72" s="10">
        <f>Table28[[#This Row],[Other]]+Table28[[#This Row],[Drainage and stormwater management]]+Table28[[#This Row],[Community Facilities]]+Table28[[#This Row],[Roads and traffic facilities]]+Table28[[#This Row],[Open Space]]</f>
        <v>19755.560000000001</v>
      </c>
      <c r="K72" s="10">
        <v>19841.900000000001</v>
      </c>
      <c r="L72" s="10"/>
      <c r="M72" s="10"/>
      <c r="N72" s="10"/>
      <c r="O72" s="10"/>
      <c r="P72" s="10">
        <f>Table28[[#This Row],[Monetary amount received]]</f>
        <v>19841.900000000001</v>
      </c>
      <c r="Q72" s="8">
        <v>45399</v>
      </c>
    </row>
    <row r="73" spans="1:17" ht="57.6" x14ac:dyDescent="0.3">
      <c r="A73" t="s">
        <v>271</v>
      </c>
      <c r="B73" t="s">
        <v>52</v>
      </c>
      <c r="C73" s="3">
        <v>45367</v>
      </c>
      <c r="D73" s="4" t="s">
        <v>7</v>
      </c>
      <c r="E73" s="10">
        <v>4756.3599999999997</v>
      </c>
      <c r="F73" s="10">
        <v>1042.43</v>
      </c>
      <c r="G73" s="10"/>
      <c r="H73" s="10"/>
      <c r="I73" s="10">
        <v>460.87</v>
      </c>
      <c r="J73" s="10">
        <f>Table28[[#This Row],[Other]]+Table28[[#This Row],[Drainage and stormwater management]]+Table28[[#This Row],[Community Facilities]]+Table28[[#This Row],[Roads and traffic facilities]]+Table28[[#This Row],[Open Space]]</f>
        <v>6259.66</v>
      </c>
      <c r="K73" s="10"/>
      <c r="L73" s="10"/>
      <c r="M73" s="10"/>
      <c r="N73" s="10"/>
      <c r="O73" s="10"/>
      <c r="P73" s="10">
        <f>Table28[[#This Row],[Monetary amount received]]</f>
        <v>0</v>
      </c>
      <c r="Q73" s="6"/>
    </row>
    <row r="74" spans="1:17" ht="57.6" x14ac:dyDescent="0.3">
      <c r="A74" t="s">
        <v>273</v>
      </c>
      <c r="B74" t="s">
        <v>52</v>
      </c>
      <c r="C74" s="3">
        <v>45357</v>
      </c>
      <c r="D74" s="4" t="s">
        <v>7</v>
      </c>
      <c r="E74" s="10">
        <v>14134.38</v>
      </c>
      <c r="F74" s="10">
        <v>3097.74</v>
      </c>
      <c r="G74" s="10"/>
      <c r="H74" s="10"/>
      <c r="I74" s="10">
        <v>1369.59</v>
      </c>
      <c r="J74" s="10">
        <f>Table28[[#This Row],[Other]]+Table28[[#This Row],[Drainage and stormwater management]]+Table28[[#This Row],[Community Facilities]]+Table28[[#This Row],[Roads and traffic facilities]]+Table28[[#This Row],[Open Space]]</f>
        <v>18601.71</v>
      </c>
      <c r="K74" s="10"/>
      <c r="L74" s="10"/>
      <c r="M74" s="10"/>
      <c r="N74" s="10"/>
      <c r="O74" s="10"/>
      <c r="P74" s="10"/>
      <c r="Q74" s="6"/>
    </row>
    <row r="75" spans="1:17" x14ac:dyDescent="0.3">
      <c r="A75" t="s">
        <v>274</v>
      </c>
      <c r="B75" t="s">
        <v>52</v>
      </c>
      <c r="C75" s="3">
        <v>45371</v>
      </c>
      <c r="D75" t="s">
        <v>250</v>
      </c>
      <c r="E75" s="10"/>
      <c r="F75" s="10"/>
      <c r="G75" s="10"/>
      <c r="H75" s="10"/>
      <c r="I75" s="10">
        <v>8987</v>
      </c>
      <c r="J75" s="10">
        <f>Table28[[#This Row],[Other]]+Table28[[#This Row],[Drainage and stormwater management]]+Table28[[#This Row],[Community Facilities]]+Table28[[#This Row],[Roads and traffic facilities]]+Table28[[#This Row],[Open Space]]</f>
        <v>8987</v>
      </c>
      <c r="K75" s="10"/>
      <c r="L75" s="10"/>
      <c r="M75" s="10"/>
      <c r="N75" s="10"/>
      <c r="O75" s="10"/>
      <c r="P75" s="10"/>
      <c r="Q75" s="6"/>
    </row>
    <row r="76" spans="1:17" ht="57.6" x14ac:dyDescent="0.3">
      <c r="A76" t="s">
        <v>282</v>
      </c>
      <c r="B76" t="s">
        <v>52</v>
      </c>
      <c r="C76" s="3">
        <v>45365</v>
      </c>
      <c r="D76" s="4" t="s">
        <v>7</v>
      </c>
      <c r="E76" s="10">
        <v>3952.89</v>
      </c>
      <c r="F76" s="10">
        <v>895.99</v>
      </c>
      <c r="G76" s="10"/>
      <c r="H76" s="10"/>
      <c r="I76" s="10">
        <v>421.65</v>
      </c>
      <c r="J76" s="10">
        <f>Table28[[#This Row],[Other]]+Table28[[#This Row],[Drainage and stormwater management]]+Table28[[#This Row],[Community Facilities]]+Table28[[#This Row],[Roads and traffic facilities]]+Table28[[#This Row],[Open Space]]</f>
        <v>5270.53</v>
      </c>
      <c r="K76" s="10"/>
      <c r="L76" s="10"/>
      <c r="M76" s="10"/>
      <c r="N76" s="10"/>
      <c r="O76" s="10"/>
      <c r="P76" s="10"/>
      <c r="Q76" s="6"/>
    </row>
    <row r="77" spans="1:17" x14ac:dyDescent="0.3">
      <c r="A77" t="s">
        <v>294</v>
      </c>
      <c r="B77" t="s">
        <v>52</v>
      </c>
      <c r="C77" s="3">
        <v>45441</v>
      </c>
      <c r="D77" s="4" t="s">
        <v>250</v>
      </c>
      <c r="E77" s="10"/>
      <c r="F77" s="10"/>
      <c r="G77" s="10"/>
      <c r="H77" s="10"/>
      <c r="I77" s="10">
        <v>967.62</v>
      </c>
      <c r="J77" s="10">
        <f>Table28[[#This Row],[Other]]+Table28[[#This Row],[Drainage and stormwater management]]+Table28[[#This Row],[Community Facilities]]+Table28[[#This Row],[Roads and traffic facilities]]+Table28[[#This Row],[Open Space]]</f>
        <v>967.62</v>
      </c>
      <c r="K77" s="10"/>
      <c r="L77" s="10"/>
      <c r="M77" s="10"/>
      <c r="N77" s="10"/>
      <c r="O77" s="10"/>
      <c r="P77" s="10"/>
      <c r="Q77" s="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313A-53F3-49E8-9781-E939111FA78C}">
  <dimension ref="A1:Q57"/>
  <sheetViews>
    <sheetView zoomScale="70" zoomScaleNormal="70" workbookViewId="0">
      <selection activeCell="B61" sqref="B61"/>
    </sheetView>
  </sheetViews>
  <sheetFormatPr defaultRowHeight="14.4" x14ac:dyDescent="0.3"/>
  <cols>
    <col min="1" max="1" width="14.5546875" customWidth="1"/>
    <col min="2" max="2" width="33" customWidth="1"/>
    <col min="3" max="3" width="14.6640625" customWidth="1"/>
    <col min="4" max="4" width="37" customWidth="1"/>
    <col min="5" max="5" width="18.88671875" customWidth="1"/>
    <col min="6" max="6" width="19.5546875" customWidth="1"/>
    <col min="7" max="7" width="15.44140625" customWidth="1"/>
    <col min="8" max="8" width="16.109375" customWidth="1"/>
    <col min="9" max="10" width="17.5546875" customWidth="1"/>
    <col min="11" max="11" width="18.109375" customWidth="1"/>
    <col min="12" max="12" width="16.33203125" customWidth="1"/>
    <col min="13" max="13" width="14.5546875" customWidth="1"/>
    <col min="14" max="14" width="16.6640625" customWidth="1"/>
    <col min="15" max="15" width="13.5546875" customWidth="1"/>
    <col min="16" max="16" width="18" customWidth="1"/>
    <col min="17" max="17" width="24.109375" customWidth="1"/>
  </cols>
  <sheetData>
    <row r="1" spans="1:17" ht="54.75" customHeight="1" x14ac:dyDescent="0.3">
      <c r="A1" s="5" t="s">
        <v>84</v>
      </c>
      <c r="B1" s="5"/>
      <c r="C1" s="5"/>
      <c r="D1" s="5"/>
      <c r="E1" s="5"/>
    </row>
    <row r="2" spans="1:17" ht="46.2" x14ac:dyDescent="0.3">
      <c r="A2" s="23" t="s">
        <v>286</v>
      </c>
      <c r="B2" s="5"/>
      <c r="C2" s="5"/>
      <c r="D2" s="5"/>
      <c r="E2" s="5"/>
    </row>
    <row r="3" spans="1:17" s="2" customFormat="1" ht="71.25" customHeight="1" x14ac:dyDescent="0.3">
      <c r="A3" s="1" t="s">
        <v>159</v>
      </c>
      <c r="B3" s="1" t="s">
        <v>157</v>
      </c>
      <c r="C3" s="1" t="s">
        <v>158</v>
      </c>
      <c r="D3" s="1" t="s">
        <v>0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169</v>
      </c>
      <c r="N3" s="1" t="s">
        <v>168</v>
      </c>
      <c r="O3" s="1" t="s">
        <v>170</v>
      </c>
      <c r="P3" s="1" t="s">
        <v>172</v>
      </c>
      <c r="Q3" s="1" t="s">
        <v>171</v>
      </c>
    </row>
    <row r="4" spans="1:17" ht="57.6" x14ac:dyDescent="0.3">
      <c r="A4" t="s">
        <v>31</v>
      </c>
      <c r="B4" t="s">
        <v>2</v>
      </c>
      <c r="C4" s="3">
        <v>44459</v>
      </c>
      <c r="D4" s="4" t="s">
        <v>7</v>
      </c>
      <c r="E4" s="10">
        <v>1736.74</v>
      </c>
      <c r="F4" s="10">
        <v>380.64</v>
      </c>
      <c r="G4" s="10"/>
      <c r="H4" s="10"/>
      <c r="I4" s="10">
        <v>168.29</v>
      </c>
      <c r="J4" s="10">
        <f>Table26[[#This Row],[Other]]+Table26[[#This Row],[Drainage and stormwater management]]+Table26[[#This Row],[Community Facilities]]+Table26[[#This Row],[Roads and traffic facilities]]+Table26[[#This Row],[Open Space]]</f>
        <v>2285.67</v>
      </c>
      <c r="K4" s="10">
        <v>2285.67</v>
      </c>
      <c r="L4" s="10"/>
      <c r="M4" s="10"/>
      <c r="N4" s="10"/>
      <c r="O4" s="10"/>
      <c r="P4" s="10">
        <f>Table26[[#This Row],[Monetary amount received]]+Table26[[#This Row],[Material public benefit received value (Works in kind)]]+Table26[[#This Row],[Land dedicated value]]</f>
        <v>2285.67</v>
      </c>
      <c r="Q4" s="8">
        <v>44791</v>
      </c>
    </row>
    <row r="5" spans="1:17" ht="57.6" x14ac:dyDescent="0.3">
      <c r="A5" t="s">
        <v>30</v>
      </c>
      <c r="B5" t="s">
        <v>2</v>
      </c>
      <c r="C5" s="3">
        <v>44484</v>
      </c>
      <c r="D5" s="4" t="s">
        <v>7</v>
      </c>
      <c r="E5" s="10">
        <v>1736.74</v>
      </c>
      <c r="F5" s="10">
        <v>244.74</v>
      </c>
      <c r="G5" s="10"/>
      <c r="H5" s="10"/>
      <c r="I5" s="10">
        <v>168.29</v>
      </c>
      <c r="J5" s="10">
        <f>Table26[[#This Row],[Other]]+Table26[[#This Row],[Drainage and stormwater management]]+Table26[[#This Row],[Community Facilities]]+Table26[[#This Row],[Roads and traffic facilities]]+Table26[[#This Row],[Open Space]]</f>
        <v>2149.77</v>
      </c>
      <c r="K5" s="10">
        <v>2149.77</v>
      </c>
      <c r="L5" s="10"/>
      <c r="M5" s="10"/>
      <c r="N5" s="10"/>
      <c r="O5" s="10"/>
      <c r="P5" s="10">
        <f>Table26[[#This Row],[Monetary amount received]]+Table26[[#This Row],[Material public benefit received value (Works in kind)]]+Table26[[#This Row],[Land dedicated value]]</f>
        <v>2149.77</v>
      </c>
      <c r="Q5" s="8">
        <v>44774</v>
      </c>
    </row>
    <row r="6" spans="1:17" ht="57.6" x14ac:dyDescent="0.3">
      <c r="A6" t="s">
        <v>35</v>
      </c>
      <c r="B6" t="s">
        <v>2</v>
      </c>
      <c r="C6" s="3">
        <v>44519</v>
      </c>
      <c r="D6" s="4" t="s">
        <v>7</v>
      </c>
      <c r="E6" s="10">
        <v>1725.19</v>
      </c>
      <c r="F6" s="10">
        <v>378.1</v>
      </c>
      <c r="G6" s="10"/>
      <c r="H6" s="10"/>
      <c r="I6" s="10">
        <v>168.21</v>
      </c>
      <c r="J6" s="10">
        <f>Table26[[#This Row],[Other]]+Table26[[#This Row],[Drainage and stormwater management]]+Table26[[#This Row],[Community Facilities]]+Table26[[#This Row],[Roads and traffic facilities]]+Table26[[#This Row],[Open Space]]</f>
        <v>2271.5</v>
      </c>
      <c r="K6" s="10">
        <v>2271.5</v>
      </c>
      <c r="L6" s="10"/>
      <c r="M6" s="10"/>
      <c r="N6" s="10"/>
      <c r="O6" s="10"/>
      <c r="P6" s="10">
        <f>Table26[[#This Row],[Monetary amount received]]+Table26[[#This Row],[Material public benefit received value (Works in kind)]]+Table26[[#This Row],[Land dedicated value]]</f>
        <v>2271.5</v>
      </c>
      <c r="Q6" s="8">
        <v>44774</v>
      </c>
    </row>
    <row r="7" spans="1:17" ht="57.6" x14ac:dyDescent="0.3">
      <c r="A7" t="s">
        <v>15</v>
      </c>
      <c r="B7" t="s">
        <v>2</v>
      </c>
      <c r="C7" s="3">
        <v>44630</v>
      </c>
      <c r="D7" s="4" t="s">
        <v>7</v>
      </c>
      <c r="E7" s="14">
        <v>2990.95</v>
      </c>
      <c r="F7" s="12">
        <v>421.48</v>
      </c>
      <c r="G7" s="12"/>
      <c r="H7" s="12"/>
      <c r="I7" s="12">
        <v>289.81</v>
      </c>
      <c r="J7" s="12">
        <f>Table26[[#This Row],[Other]]+Table26[[#This Row],[Drainage and stormwater management]]+Table26[[#This Row],[Community Facilities]]+Table26[[#This Row],[Roads and traffic facilities]]+Table26[[#This Row],[Open Space]]</f>
        <v>3702.24</v>
      </c>
      <c r="K7" s="12">
        <v>3702.24</v>
      </c>
      <c r="L7" s="12"/>
      <c r="M7" s="12"/>
      <c r="N7" s="12"/>
      <c r="O7" s="12"/>
      <c r="P7" s="12">
        <f>Table26[[#This Row],[Monetary amount received]]+Table26[[#This Row],[Material public benefit received value (Works in kind)]]+Table26[[#This Row],[Land dedicated value]]</f>
        <v>3702.24</v>
      </c>
      <c r="Q7" s="9">
        <v>44770</v>
      </c>
    </row>
    <row r="8" spans="1:17" ht="57.6" x14ac:dyDescent="0.3">
      <c r="A8" t="s">
        <v>75</v>
      </c>
      <c r="B8" t="s">
        <v>52</v>
      </c>
      <c r="C8" s="3">
        <v>44636</v>
      </c>
      <c r="D8" s="4" t="s">
        <v>7</v>
      </c>
      <c r="E8" s="10">
        <v>1776.82</v>
      </c>
      <c r="F8" s="10">
        <v>250.39</v>
      </c>
      <c r="G8" s="10"/>
      <c r="H8" s="10"/>
      <c r="I8" s="10">
        <v>172.17</v>
      </c>
      <c r="J8" s="10">
        <f>Table26[[#This Row],[Other]]+Table26[[#This Row],[Drainage and stormwater management]]+Table26[[#This Row],[Community Facilities]]+Table26[[#This Row],[Roads and traffic facilities]]+Table26[[#This Row],[Open Space]]</f>
        <v>2199.38</v>
      </c>
      <c r="K8" s="10">
        <v>2199.38</v>
      </c>
      <c r="L8" s="10"/>
      <c r="M8" s="10"/>
      <c r="N8" s="10"/>
      <c r="O8" s="10"/>
      <c r="P8" s="10">
        <f>Table26[[#This Row],[Monetary amount received]]+Table26[[#This Row],[Material public benefit received value (Works in kind)]]+Table26[[#This Row],[Land dedicated value]]</f>
        <v>2199.38</v>
      </c>
      <c r="Q8" s="8">
        <v>44873</v>
      </c>
    </row>
    <row r="9" spans="1:17" ht="57.6" x14ac:dyDescent="0.3">
      <c r="A9" t="s">
        <v>8</v>
      </c>
      <c r="B9" t="s">
        <v>2</v>
      </c>
      <c r="C9" s="3">
        <v>44656</v>
      </c>
      <c r="D9" s="4" t="s">
        <v>7</v>
      </c>
      <c r="E9" s="12">
        <v>1680.1</v>
      </c>
      <c r="F9" s="12">
        <v>368.22</v>
      </c>
      <c r="G9" s="12">
        <v>0</v>
      </c>
      <c r="H9" s="12">
        <v>0</v>
      </c>
      <c r="I9" s="12">
        <v>162.79</v>
      </c>
      <c r="J9" s="12">
        <f>Table26[[#This Row],[Other]]+Table26[[#This Row],[Drainage and stormwater management]]+Table26[[#This Row],[Community Facilities]]+Table26[[#This Row],[Roads and traffic facilities]]+Table26[[#This Row],[Open Space]]</f>
        <v>2211.1099999999997</v>
      </c>
      <c r="K9" s="12">
        <v>2211.11</v>
      </c>
      <c r="L9" s="12"/>
      <c r="M9" s="12"/>
      <c r="N9" s="12"/>
      <c r="O9" s="12"/>
      <c r="P9" s="12">
        <f>Table26[[#This Row],[Monetary amount received]]+Table26[[#This Row],[Material public benefit received value (Works in kind)]]+Table26[[#This Row],[Land dedicated value]]</f>
        <v>2211.11</v>
      </c>
      <c r="Q9" s="9">
        <v>44714</v>
      </c>
    </row>
    <row r="10" spans="1:17" ht="57.6" x14ac:dyDescent="0.3">
      <c r="A10" t="s">
        <v>106</v>
      </c>
      <c r="B10" t="s">
        <v>52</v>
      </c>
      <c r="C10" s="3">
        <v>44663</v>
      </c>
      <c r="D10" s="4" t="s">
        <v>91</v>
      </c>
      <c r="E10" s="10">
        <v>1808.59</v>
      </c>
      <c r="F10" s="10">
        <v>396.38</v>
      </c>
      <c r="G10" s="10"/>
      <c r="H10" s="10"/>
      <c r="I10" s="10">
        <v>175.25</v>
      </c>
      <c r="J10" s="10">
        <f>Table26[[#This Row],[Other]]+Table26[[#This Row],[Drainage and stormwater management]]+Table26[[#This Row],[Community Facilities]]+Table26[[#This Row],[Roads and traffic facilities]]+Table26[[#This Row],[Open Space]]</f>
        <v>2380.2199999999998</v>
      </c>
      <c r="K10" s="10">
        <v>2380.2199999999998</v>
      </c>
      <c r="L10" s="10"/>
      <c r="M10" s="10"/>
      <c r="N10" s="10"/>
      <c r="O10" s="10"/>
      <c r="P10" s="10">
        <f>Table26[[#This Row],[Monetary amount received]]+Table26[[#This Row],[Material public benefit received value (Works in kind)]]+Table26[[#This Row],[Land dedicated value]]</f>
        <v>2380.2199999999998</v>
      </c>
      <c r="Q10" s="6"/>
    </row>
    <row r="11" spans="1:17" ht="57.6" x14ac:dyDescent="0.3">
      <c r="A11" t="s">
        <v>86</v>
      </c>
      <c r="B11" t="s">
        <v>52</v>
      </c>
      <c r="C11" s="3">
        <v>44664</v>
      </c>
      <c r="D11" s="4" t="s">
        <v>7</v>
      </c>
      <c r="E11" s="10">
        <v>1680.1</v>
      </c>
      <c r="F11" s="10">
        <v>236.76</v>
      </c>
      <c r="G11" s="10"/>
      <c r="H11" s="10"/>
      <c r="I11" s="10">
        <v>162.80000000000001</v>
      </c>
      <c r="J11" s="10">
        <f>Table26[[#This Row],[Other]]+Table26[[#This Row],[Drainage and stormwater management]]+Table26[[#This Row],[Community Facilities]]+Table26[[#This Row],[Roads and traffic facilities]]+Table26[[#This Row],[Open Space]]</f>
        <v>2079.66</v>
      </c>
      <c r="K11" s="10">
        <v>2199.37</v>
      </c>
      <c r="L11" s="10"/>
      <c r="M11" s="10"/>
      <c r="N11" s="10"/>
      <c r="O11" s="10"/>
      <c r="P11" s="10">
        <f>Table26[[#This Row],[Monetary amount received]]+Table26[[#This Row],[Material public benefit received value (Works in kind)]]+Table26[[#This Row],[Land dedicated value]]</f>
        <v>2199.37</v>
      </c>
      <c r="Q11" s="8">
        <v>44581</v>
      </c>
    </row>
    <row r="12" spans="1:17" ht="57.6" x14ac:dyDescent="0.3">
      <c r="A12" t="s">
        <v>9</v>
      </c>
      <c r="B12" t="s">
        <v>2</v>
      </c>
      <c r="C12" s="3">
        <v>44679</v>
      </c>
      <c r="D12" s="4" t="s">
        <v>7</v>
      </c>
      <c r="E12" s="12">
        <v>4272.78</v>
      </c>
      <c r="F12" s="12">
        <v>936.44</v>
      </c>
      <c r="G12" s="12">
        <v>0</v>
      </c>
      <c r="H12" s="12">
        <v>0</v>
      </c>
      <c r="I12" s="12">
        <v>414.03</v>
      </c>
      <c r="J12" s="12">
        <f>Table26[[#This Row],[Other]]+Table26[[#This Row],[Drainage and stormwater management]]+Table26[[#This Row],[Community Facilities]]+Table26[[#This Row],[Roads and traffic facilities]]+Table26[[#This Row],[Open Space]]</f>
        <v>5623.25</v>
      </c>
      <c r="K12" s="12"/>
      <c r="L12" s="12"/>
      <c r="M12" s="12"/>
      <c r="N12" s="12"/>
      <c r="O12" s="12"/>
      <c r="P12" s="12">
        <f>Table26[[#This Row],[Monetary amount received]]+Table26[[#This Row],[Material public benefit received value (Works in kind)]]+Table26[[#This Row],[Land dedicated value]]</f>
        <v>0</v>
      </c>
      <c r="Q12" s="7"/>
    </row>
    <row r="13" spans="1:17" ht="57.6" x14ac:dyDescent="0.3">
      <c r="A13" t="s">
        <v>93</v>
      </c>
      <c r="B13" t="s">
        <v>52</v>
      </c>
      <c r="C13" s="3">
        <v>44683</v>
      </c>
      <c r="D13" s="4" t="s">
        <v>91</v>
      </c>
      <c r="E13" s="10">
        <v>1709.11</v>
      </c>
      <c r="F13" s="10">
        <v>374.58</v>
      </c>
      <c r="G13" s="10"/>
      <c r="H13" s="10"/>
      <c r="I13" s="10">
        <v>165.61</v>
      </c>
      <c r="J13" s="10">
        <f>Table26[[#This Row],[Other]]+Table26[[#This Row],[Drainage and stormwater management]]+Table26[[#This Row],[Community Facilities]]+Table26[[#This Row],[Roads and traffic facilities]]+Table26[[#This Row],[Open Space]]</f>
        <v>2249.3000000000002</v>
      </c>
      <c r="K13" s="10">
        <v>2338.39</v>
      </c>
      <c r="L13" s="10"/>
      <c r="M13" s="10"/>
      <c r="N13" s="10"/>
      <c r="O13" s="10"/>
      <c r="P13" s="10">
        <f>Table26[[#This Row],[Monetary amount received]]+Table26[[#This Row],[Material public benefit received value (Works in kind)]]+Table26[[#This Row],[Land dedicated value]]</f>
        <v>2338.39</v>
      </c>
      <c r="Q13" s="6"/>
    </row>
    <row r="14" spans="1:17" ht="57.6" x14ac:dyDescent="0.3">
      <c r="A14" t="s">
        <v>12</v>
      </c>
      <c r="B14" t="s">
        <v>2</v>
      </c>
      <c r="C14" s="3">
        <v>44691</v>
      </c>
      <c r="D14" s="4" t="s">
        <v>7</v>
      </c>
      <c r="E14" s="15">
        <v>1709.11</v>
      </c>
      <c r="F14" s="15">
        <v>374.58</v>
      </c>
      <c r="G14" s="12">
        <v>0</v>
      </c>
      <c r="H14" s="12">
        <v>0</v>
      </c>
      <c r="I14" s="12">
        <v>165.61</v>
      </c>
      <c r="J14" s="12">
        <f>Table26[[#This Row],[Other]]+Table26[[#This Row],[Drainage and stormwater management]]+Table26[[#This Row],[Community Facilities]]+Table26[[#This Row],[Roads and traffic facilities]]+Table26[[#This Row],[Open Space]]</f>
        <v>2249.3000000000002</v>
      </c>
      <c r="K14" s="12">
        <v>2249.3000000000002</v>
      </c>
      <c r="L14" s="12"/>
      <c r="M14" s="12"/>
      <c r="N14" s="12"/>
      <c r="O14" s="12"/>
      <c r="P14" s="12">
        <f>Table26[[#This Row],[Monetary amount received]]+Table26[[#This Row],[Material public benefit received value (Works in kind)]]+Table26[[#This Row],[Land dedicated value]]</f>
        <v>2249.3000000000002</v>
      </c>
      <c r="Q14" s="9">
        <v>44746</v>
      </c>
    </row>
    <row r="15" spans="1:17" ht="72" x14ac:dyDescent="0.3">
      <c r="A15" t="s">
        <v>10</v>
      </c>
      <c r="B15" t="s">
        <v>2</v>
      </c>
      <c r="C15" s="3">
        <v>44692</v>
      </c>
      <c r="D15" s="4" t="s">
        <v>11</v>
      </c>
      <c r="E15" s="12">
        <v>2407.83</v>
      </c>
      <c r="F15" s="12">
        <f>16520.51+339.31</f>
        <v>16859.82</v>
      </c>
      <c r="G15" s="12">
        <v>0</v>
      </c>
      <c r="H15" s="12">
        <v>0</v>
      </c>
      <c r="I15" s="12">
        <f>499.08+85.65+147.62</f>
        <v>732.35</v>
      </c>
      <c r="J15" s="12">
        <f>Table26[[#This Row],[Other]]+Table26[[#This Row],[Drainage and stormwater management]]+Table26[[#This Row],[Community Facilities]]+Table26[[#This Row],[Roads and traffic facilities]]+Table26[[#This Row],[Open Space]]</f>
        <v>20000</v>
      </c>
      <c r="K15" s="12">
        <v>20000</v>
      </c>
      <c r="L15" s="12"/>
      <c r="M15" s="12"/>
      <c r="N15" s="12"/>
      <c r="O15" s="12"/>
      <c r="P15" s="12">
        <f>Table26[[#This Row],[Monetary amount received]]+Table26[[#This Row],[Material public benefit received value (Works in kind)]]+Table26[[#This Row],[Land dedicated value]]</f>
        <v>20000</v>
      </c>
      <c r="Q15" s="7"/>
    </row>
    <row r="16" spans="1:17" ht="57.6" x14ac:dyDescent="0.3">
      <c r="A16" t="s">
        <v>13</v>
      </c>
      <c r="B16" t="s">
        <v>2</v>
      </c>
      <c r="C16" s="3">
        <v>44694</v>
      </c>
      <c r="D16" s="4" t="s">
        <v>7</v>
      </c>
      <c r="E16" s="14">
        <v>4272.78</v>
      </c>
      <c r="F16" s="14">
        <v>936.44</v>
      </c>
      <c r="G16" s="12">
        <v>0</v>
      </c>
      <c r="H16" s="12">
        <v>0</v>
      </c>
      <c r="I16" s="12">
        <v>414.03</v>
      </c>
      <c r="J16" s="12">
        <f>Table26[[#This Row],[Other]]+Table26[[#This Row],[Drainage and stormwater management]]+Table26[[#This Row],[Community Facilities]]+Table26[[#This Row],[Roads and traffic facilities]]+Table26[[#This Row],[Open Space]]</f>
        <v>5623.25</v>
      </c>
      <c r="K16" s="12"/>
      <c r="L16" s="12"/>
      <c r="M16" s="12"/>
      <c r="N16" s="12"/>
      <c r="O16" s="12"/>
      <c r="P16" s="12">
        <f>Table26[[#This Row],[Monetary amount received]]+Table26[[#This Row],[Material public benefit received value (Works in kind)]]+Table26[[#This Row],[Land dedicated value]]</f>
        <v>0</v>
      </c>
      <c r="Q16" s="7"/>
    </row>
    <row r="17" spans="1:17" ht="57.6" x14ac:dyDescent="0.3">
      <c r="A17" t="s">
        <v>14</v>
      </c>
      <c r="B17" t="s">
        <v>2</v>
      </c>
      <c r="C17" s="3">
        <v>44707</v>
      </c>
      <c r="D17" s="4" t="s">
        <v>7</v>
      </c>
      <c r="E17" s="14">
        <v>2990.95</v>
      </c>
      <c r="F17" s="14">
        <v>421.48</v>
      </c>
      <c r="G17" s="12">
        <v>0</v>
      </c>
      <c r="H17" s="12">
        <v>0</v>
      </c>
      <c r="I17" s="12">
        <v>289.82</v>
      </c>
      <c r="J17" s="12">
        <f>Table26[[#This Row],[Other]]+Table26[[#This Row],[Drainage and stormwater management]]+Table26[[#This Row],[Community Facilities]]+Table26[[#This Row],[Roads and traffic facilities]]+Table26[[#This Row],[Open Space]]</f>
        <v>3702.25</v>
      </c>
      <c r="K17" s="12">
        <v>3848.88</v>
      </c>
      <c r="L17" s="12"/>
      <c r="M17" s="12"/>
      <c r="N17" s="12"/>
      <c r="O17" s="12"/>
      <c r="P17" s="12">
        <f>Table26[[#This Row],[Monetary amount received]]+Table26[[#This Row],[Material public benefit received value (Works in kind)]]+Table26[[#This Row],[Land dedicated value]]</f>
        <v>3848.88</v>
      </c>
      <c r="Q17" s="9">
        <v>44581</v>
      </c>
    </row>
    <row r="18" spans="1:17" ht="72" x14ac:dyDescent="0.3">
      <c r="A18" t="s">
        <v>1</v>
      </c>
      <c r="B18" t="s">
        <v>2</v>
      </c>
      <c r="C18" s="3">
        <v>44720</v>
      </c>
      <c r="D18" s="4" t="s">
        <v>3</v>
      </c>
      <c r="E18" s="10">
        <v>8545.56</v>
      </c>
      <c r="F18" s="10">
        <v>44710.85</v>
      </c>
      <c r="G18" s="10">
        <v>0</v>
      </c>
      <c r="H18" s="10">
        <v>0</v>
      </c>
      <c r="I18" s="10">
        <v>4578.28</v>
      </c>
      <c r="J18" s="16">
        <f>Table26[[#This Row],[Other]]+Table26[[#This Row],[Drainage and stormwater management]]+Table26[[#This Row],[Community Facilities]]+Table26[[#This Row],[Roads and traffic facilities]]+Table26[[#This Row],[Open Space]]</f>
        <v>57834.689999999995</v>
      </c>
      <c r="K18" s="10"/>
      <c r="L18" s="10"/>
      <c r="M18" s="10"/>
      <c r="N18" s="10"/>
      <c r="O18" s="10"/>
      <c r="P18" s="10">
        <f>Table26[[#This Row],[Monetary amount received]]+Table26[[#This Row],[Material public benefit received value (Works in kind)]]+Table26[[#This Row],[Land dedicated value]]</f>
        <v>0</v>
      </c>
      <c r="Q18" s="6"/>
    </row>
    <row r="19" spans="1:17" ht="57.6" x14ac:dyDescent="0.3">
      <c r="A19" t="s">
        <v>276</v>
      </c>
      <c r="B19" t="s">
        <v>2</v>
      </c>
      <c r="C19" s="3">
        <v>44735</v>
      </c>
      <c r="D19" s="4" t="s">
        <v>7</v>
      </c>
      <c r="E19" s="10">
        <v>1709.11</v>
      </c>
      <c r="F19" s="10">
        <v>240.84</v>
      </c>
      <c r="G19" s="10"/>
      <c r="H19" s="10"/>
      <c r="I19" s="10">
        <v>165.61</v>
      </c>
      <c r="J19" s="10">
        <f>Table26[[#This Row],[Other]]+Table26[[#This Row],[Drainage and stormwater management]]+Table26[[#This Row],[Community Facilities]]+Table26[[#This Row],[Roads and traffic facilities]]+Table26[[#This Row],[Open Space]]</f>
        <v>2115.56</v>
      </c>
      <c r="K19" s="10">
        <v>2115.56</v>
      </c>
      <c r="L19" s="10"/>
      <c r="M19" s="10"/>
      <c r="N19" s="10"/>
      <c r="O19" s="10"/>
      <c r="P19" s="10">
        <f>Table26[[#This Row],[Monetary amount received]]+Table26[[#This Row],[Material public benefit received value (Works in kind)]]+Table26[[#This Row],[Land dedicated value]]</f>
        <v>2115.56</v>
      </c>
      <c r="Q19" s="8">
        <v>44959</v>
      </c>
    </row>
    <row r="20" spans="1:17" ht="57.6" x14ac:dyDescent="0.3">
      <c r="A20" t="s">
        <v>19</v>
      </c>
      <c r="B20" t="s">
        <v>2</v>
      </c>
      <c r="C20" s="3">
        <v>44746</v>
      </c>
      <c r="D20" s="4" t="s">
        <v>7</v>
      </c>
      <c r="E20" s="10">
        <v>4272.78</v>
      </c>
      <c r="F20" s="10">
        <v>936.44</v>
      </c>
      <c r="G20" s="10"/>
      <c r="H20" s="10"/>
      <c r="I20" s="10">
        <v>414.02</v>
      </c>
      <c r="J20" s="10">
        <f>Table26[[#This Row],[Other]]+Table26[[#This Row],[Drainage and stormwater management]]+Table26[[#This Row],[Community Facilities]]+Table26[[#This Row],[Roads and traffic facilities]]+Table26[[#This Row],[Open Space]]</f>
        <v>5623.24</v>
      </c>
      <c r="K20" s="10">
        <v>5846</v>
      </c>
      <c r="L20" s="10"/>
      <c r="M20" s="10"/>
      <c r="N20" s="10"/>
      <c r="O20" s="10"/>
      <c r="P20" s="10">
        <f>Table26[[#This Row],[Monetary amount received]]+Table26[[#This Row],[Material public benefit received value (Works in kind)]]+Table26[[#This Row],[Land dedicated value]]</f>
        <v>5846</v>
      </c>
      <c r="Q20" s="6"/>
    </row>
    <row r="21" spans="1:17" ht="57.6" x14ac:dyDescent="0.3">
      <c r="A21" t="s">
        <v>18</v>
      </c>
      <c r="B21" t="s">
        <v>2</v>
      </c>
      <c r="C21" s="3">
        <v>44747</v>
      </c>
      <c r="D21" s="4" t="s">
        <v>7</v>
      </c>
      <c r="E21" s="10">
        <v>1709.11</v>
      </c>
      <c r="F21" s="10">
        <v>240.84</v>
      </c>
      <c r="G21" s="10"/>
      <c r="H21" s="10"/>
      <c r="I21" s="10">
        <v>165.61</v>
      </c>
      <c r="J21" s="10">
        <f>Table26[[#This Row],[Other]]+Table26[[#This Row],[Drainage and stormwater management]]+Table26[[#This Row],[Community Facilities]]+Table26[[#This Row],[Roads and traffic facilities]]+Table26[[#This Row],[Open Space]]</f>
        <v>2115.56</v>
      </c>
      <c r="K21" s="10"/>
      <c r="L21" s="10"/>
      <c r="M21" s="10"/>
      <c r="N21" s="10"/>
      <c r="O21" s="10"/>
      <c r="P21" s="10">
        <f>Table26[[#This Row],[Monetary amount received]]+Table26[[#This Row],[Material public benefit received value (Works in kind)]]+Table26[[#This Row],[Land dedicated value]]</f>
        <v>0</v>
      </c>
      <c r="Q21" s="6"/>
    </row>
    <row r="22" spans="1:17" ht="57.6" x14ac:dyDescent="0.3">
      <c r="A22" t="s">
        <v>100</v>
      </c>
      <c r="B22" t="s">
        <v>52</v>
      </c>
      <c r="C22" s="3">
        <v>44747</v>
      </c>
      <c r="D22" s="4" t="s">
        <v>91</v>
      </c>
      <c r="E22" s="10">
        <v>4521.4799999999996</v>
      </c>
      <c r="F22" s="10">
        <v>637.16</v>
      </c>
      <c r="G22" s="10"/>
      <c r="H22" s="10"/>
      <c r="I22" s="10">
        <v>437.96</v>
      </c>
      <c r="J22" s="10">
        <f>Table26[[#This Row],[Other]]+Table26[[#This Row],[Drainage and stormwater management]]+Table26[[#This Row],[Community Facilities]]+Table26[[#This Row],[Roads and traffic facilities]]+Table26[[#This Row],[Open Space]]</f>
        <v>5596.5999999999995</v>
      </c>
      <c r="K22" s="10">
        <v>5596.6</v>
      </c>
      <c r="L22" s="10"/>
      <c r="M22" s="10"/>
      <c r="N22" s="10"/>
      <c r="O22" s="10"/>
      <c r="P22" s="10">
        <f>Table26[[#This Row],[Monetary amount received]]+Table26[[#This Row],[Material public benefit received value (Works in kind)]]+Table26[[#This Row],[Land dedicated value]]</f>
        <v>5596.6</v>
      </c>
      <c r="Q22" s="6"/>
    </row>
    <row r="23" spans="1:17" ht="57.6" x14ac:dyDescent="0.3">
      <c r="A23" t="s">
        <v>23</v>
      </c>
      <c r="B23" t="s">
        <v>2</v>
      </c>
      <c r="C23" s="3">
        <v>44761</v>
      </c>
      <c r="D23" s="4" t="s">
        <v>7</v>
      </c>
      <c r="E23" s="10">
        <v>1709.11</v>
      </c>
      <c r="F23" s="10">
        <v>374.58</v>
      </c>
      <c r="G23" s="10"/>
      <c r="H23" s="10"/>
      <c r="I23" s="10">
        <v>165.61</v>
      </c>
      <c r="J23" s="10">
        <f>Table26[[#This Row],[Other]]+Table26[[#This Row],[Drainage and stormwater management]]+Table26[[#This Row],[Community Facilities]]+Table26[[#This Row],[Roads and traffic facilities]]+Table26[[#This Row],[Open Space]]</f>
        <v>2249.3000000000002</v>
      </c>
      <c r="K23" s="10">
        <v>2249.3000000000002</v>
      </c>
      <c r="L23" s="10"/>
      <c r="M23" s="10"/>
      <c r="N23" s="10"/>
      <c r="O23" s="10"/>
      <c r="P23" s="10">
        <f>Table26[[#This Row],[Monetary amount received]]+Table26[[#This Row],[Material public benefit received value (Works in kind)]]+Table26[[#This Row],[Land dedicated value]]</f>
        <v>2249.3000000000002</v>
      </c>
      <c r="Q23" s="8">
        <v>44746</v>
      </c>
    </row>
    <row r="24" spans="1:17" ht="57.6" x14ac:dyDescent="0.3">
      <c r="A24" t="s">
        <v>21</v>
      </c>
      <c r="B24" t="s">
        <v>2</v>
      </c>
      <c r="C24" s="3">
        <v>44762</v>
      </c>
      <c r="D24" s="4" t="s">
        <v>7</v>
      </c>
      <c r="E24" s="10">
        <v>1680.1</v>
      </c>
      <c r="F24" s="10">
        <v>368.22</v>
      </c>
      <c r="G24" s="10"/>
      <c r="H24" s="10"/>
      <c r="I24" s="10">
        <v>162.80000000000001</v>
      </c>
      <c r="J24" s="10">
        <f>Table26[[#This Row],[Other]]+Table26[[#This Row],[Drainage and stormwater management]]+Table26[[#This Row],[Community Facilities]]+Table26[[#This Row],[Roads and traffic facilities]]+Table26[[#This Row],[Open Space]]</f>
        <v>2211.12</v>
      </c>
      <c r="K24" s="10"/>
      <c r="L24" s="10"/>
      <c r="M24" s="10"/>
      <c r="N24" s="10"/>
      <c r="O24" s="10"/>
      <c r="P24" s="10">
        <v>2211.12</v>
      </c>
      <c r="Q24" s="8">
        <v>44762</v>
      </c>
    </row>
    <row r="25" spans="1:17" ht="57.6" x14ac:dyDescent="0.3">
      <c r="A25" t="s">
        <v>29</v>
      </c>
      <c r="B25" t="s">
        <v>2</v>
      </c>
      <c r="C25" s="3">
        <v>44781</v>
      </c>
      <c r="D25" s="4" t="s">
        <v>7</v>
      </c>
      <c r="E25" s="10">
        <v>1736.74</v>
      </c>
      <c r="F25" s="10">
        <v>380.63</v>
      </c>
      <c r="G25" s="10"/>
      <c r="H25" s="10"/>
      <c r="I25" s="10">
        <v>168.29</v>
      </c>
      <c r="J25" s="10">
        <f>Table26[[#This Row],[Other]]+Table26[[#This Row],[Drainage and stormwater management]]+Table26[[#This Row],[Community Facilities]]+Table26[[#This Row],[Roads and traffic facilities]]+Table26[[#This Row],[Open Space]]</f>
        <v>2285.66</v>
      </c>
      <c r="K25" s="10">
        <v>2380.2199999999998</v>
      </c>
      <c r="L25" s="10"/>
      <c r="M25" s="10"/>
      <c r="N25" s="10"/>
      <c r="O25" s="10"/>
      <c r="P25" s="10">
        <f>Table26[[#This Row],[Monetary amount received]]+Table26[[#This Row],[Material public benefit received value (Works in kind)]]+Table26[[#This Row],[Land dedicated value]]</f>
        <v>2380.2199999999998</v>
      </c>
      <c r="Q25" s="6"/>
    </row>
    <row r="26" spans="1:17" ht="57.6" x14ac:dyDescent="0.3">
      <c r="A26" t="s">
        <v>62</v>
      </c>
      <c r="B26" t="s">
        <v>52</v>
      </c>
      <c r="C26" s="3">
        <v>44784</v>
      </c>
      <c r="D26" s="4" t="s">
        <v>7</v>
      </c>
      <c r="E26" s="10">
        <v>1736.74</v>
      </c>
      <c r="F26" s="10">
        <v>380.63</v>
      </c>
      <c r="G26" s="10"/>
      <c r="H26" s="10"/>
      <c r="I26" s="10">
        <v>168.3</v>
      </c>
      <c r="J26" s="10">
        <f>Table26[[#This Row],[Other]]+Table26[[#This Row],[Drainage and stormwater management]]+Table26[[#This Row],[Community Facilities]]+Table26[[#This Row],[Roads and traffic facilities]]+Table26[[#This Row],[Open Space]]</f>
        <v>2285.67</v>
      </c>
      <c r="K26" s="10">
        <v>2285.67</v>
      </c>
      <c r="L26" s="10"/>
      <c r="M26" s="10"/>
      <c r="N26" s="10"/>
      <c r="O26" s="10"/>
      <c r="P26" s="10">
        <f>Table26[[#This Row],[Monetary amount received]]+Table26[[#This Row],[Material public benefit received value (Works in kind)]]+Table26[[#This Row],[Land dedicated value]]</f>
        <v>2285.67</v>
      </c>
      <c r="Q26" s="8">
        <v>44846</v>
      </c>
    </row>
    <row r="27" spans="1:17" ht="57.6" x14ac:dyDescent="0.3">
      <c r="A27" t="s">
        <v>51</v>
      </c>
      <c r="B27" t="s">
        <v>2</v>
      </c>
      <c r="C27" s="3">
        <v>44784</v>
      </c>
      <c r="D27" s="4" t="s">
        <v>7</v>
      </c>
      <c r="E27" s="10">
        <v>4341.8599999999997</v>
      </c>
      <c r="F27" s="10">
        <v>611.85</v>
      </c>
      <c r="G27" s="10"/>
      <c r="H27" s="10"/>
      <c r="I27" s="10">
        <v>420.71</v>
      </c>
      <c r="J27" s="10">
        <f>Table26[[#This Row],[Other]]+Table26[[#This Row],[Drainage and stormwater management]]+Table26[[#This Row],[Community Facilities]]+Table26[[#This Row],[Roads and traffic facilities]]+Table26[[#This Row],[Open Space]]</f>
        <v>5374.42</v>
      </c>
      <c r="K27" s="10">
        <v>5374.42</v>
      </c>
      <c r="L27" s="10"/>
      <c r="M27" s="10"/>
      <c r="N27" s="10"/>
      <c r="O27" s="10"/>
      <c r="P27" s="10">
        <f>Table26[[#This Row],[Monetary amount received]]+Table26[[#This Row],[Material public benefit received value (Works in kind)]]+Table26[[#This Row],[Land dedicated value]]</f>
        <v>5374.42</v>
      </c>
      <c r="Q27" s="8">
        <v>44823</v>
      </c>
    </row>
    <row r="28" spans="1:17" ht="57.6" x14ac:dyDescent="0.3">
      <c r="A28" t="s">
        <v>33</v>
      </c>
      <c r="B28" t="s">
        <v>2</v>
      </c>
      <c r="C28" s="3">
        <v>44795</v>
      </c>
      <c r="D28" s="4" t="s">
        <v>7</v>
      </c>
      <c r="E28" s="10">
        <v>1736.74</v>
      </c>
      <c r="F28" s="10">
        <v>380.63</v>
      </c>
      <c r="G28" s="10"/>
      <c r="H28" s="10"/>
      <c r="I28" s="10">
        <v>168.29</v>
      </c>
      <c r="J28" s="10">
        <f>Table26[[#This Row],[Other]]+Table26[[#This Row],[Drainage and stormwater management]]+Table26[[#This Row],[Community Facilities]]+Table26[[#This Row],[Roads and traffic facilities]]+Table26[[#This Row],[Open Space]]</f>
        <v>2285.66</v>
      </c>
      <c r="K28" s="10"/>
      <c r="L28" s="10"/>
      <c r="M28" s="10"/>
      <c r="N28" s="10"/>
      <c r="O28" s="10"/>
      <c r="P28" s="10">
        <f>Table26[[#This Row],[Monetary amount received]]+Table26[[#This Row],[Material public benefit received value (Works in kind)]]+Table26[[#This Row],[Land dedicated value]]</f>
        <v>0</v>
      </c>
      <c r="Q28" s="6"/>
    </row>
    <row r="29" spans="1:17" ht="57.6" x14ac:dyDescent="0.3">
      <c r="A29" t="s">
        <v>41</v>
      </c>
      <c r="B29" t="s">
        <v>2</v>
      </c>
      <c r="C29" s="3">
        <v>44803</v>
      </c>
      <c r="D29" s="4" t="s">
        <v>7</v>
      </c>
      <c r="E29" s="10">
        <v>7815.34</v>
      </c>
      <c r="F29" s="10">
        <v>1712.86</v>
      </c>
      <c r="G29" s="10"/>
      <c r="H29" s="10"/>
      <c r="I29" s="10">
        <v>757.29</v>
      </c>
      <c r="J29" s="10">
        <f>Table26[[#This Row],[Other]]+Table26[[#This Row],[Drainage and stormwater management]]+Table26[[#This Row],[Community Facilities]]+Table26[[#This Row],[Roads and traffic facilities]]+Table26[[#This Row],[Open Space]]</f>
        <v>10285.49</v>
      </c>
      <c r="K29" s="10"/>
      <c r="L29" s="10"/>
      <c r="M29" s="10"/>
      <c r="N29" s="10"/>
      <c r="O29" s="10"/>
      <c r="P29" s="10">
        <f>Table26[[#This Row],[Monetary amount received]]+Table26[[#This Row],[Material public benefit received value (Works in kind)]]+Table26[[#This Row],[Land dedicated value]]</f>
        <v>0</v>
      </c>
      <c r="Q29" s="6"/>
    </row>
    <row r="30" spans="1:17" ht="57.6" x14ac:dyDescent="0.3">
      <c r="A30" t="s">
        <v>40</v>
      </c>
      <c r="B30" t="s">
        <v>2</v>
      </c>
      <c r="C30" s="3">
        <v>44804</v>
      </c>
      <c r="D30" s="4" t="s">
        <v>7</v>
      </c>
      <c r="E30" s="10">
        <v>1736.84</v>
      </c>
      <c r="F30" s="10">
        <v>380.63</v>
      </c>
      <c r="G30" s="10"/>
      <c r="H30" s="10"/>
      <c r="I30" s="10">
        <v>168.29</v>
      </c>
      <c r="J30" s="10">
        <f>Table26[[#This Row],[Other]]+Table26[[#This Row],[Drainage and stormwater management]]+Table26[[#This Row],[Community Facilities]]+Table26[[#This Row],[Roads and traffic facilities]]+Table26[[#This Row],[Open Space]]</f>
        <v>2285.7599999999998</v>
      </c>
      <c r="K30" s="10">
        <v>2380.2199999999998</v>
      </c>
      <c r="L30" s="10"/>
      <c r="M30" s="10"/>
      <c r="N30" s="10"/>
      <c r="O30" s="10"/>
      <c r="P30" s="10">
        <f>Table26[[#This Row],[Monetary amount received]]+Table26[[#This Row],[Material public benefit received value (Works in kind)]]+Table26[[#This Row],[Land dedicated value]]</f>
        <v>2380.2199999999998</v>
      </c>
      <c r="Q30" s="6"/>
    </row>
    <row r="31" spans="1:17" ht="57.6" x14ac:dyDescent="0.3">
      <c r="A31" t="s">
        <v>45</v>
      </c>
      <c r="B31" t="s">
        <v>2</v>
      </c>
      <c r="C31" s="3">
        <v>44805</v>
      </c>
      <c r="D31" s="4" t="s">
        <v>7</v>
      </c>
      <c r="E31" s="10">
        <v>13893.94</v>
      </c>
      <c r="F31" s="10">
        <v>3045.08</v>
      </c>
      <c r="G31" s="10"/>
      <c r="H31" s="10"/>
      <c r="I31" s="10">
        <v>1346.29</v>
      </c>
      <c r="J31" s="10">
        <f>Table26[[#This Row],[Other]]+Table26[[#This Row],[Drainage and stormwater management]]+Table26[[#This Row],[Community Facilities]]+Table26[[#This Row],[Roads and traffic facilities]]+Table26[[#This Row],[Open Space]]</f>
        <v>18285.310000000001</v>
      </c>
      <c r="K31" s="10">
        <v>18285.310000000001</v>
      </c>
      <c r="L31" s="10"/>
      <c r="M31" s="10"/>
      <c r="N31" s="10"/>
      <c r="O31" s="10"/>
      <c r="P31" s="10">
        <f>Table26[[#This Row],[Monetary amount received]]+Table26[[#This Row],[Material public benefit received value (Works in kind)]]+Table26[[#This Row],[Land dedicated value]]</f>
        <v>18285.310000000001</v>
      </c>
      <c r="Q31" s="8">
        <v>44866</v>
      </c>
    </row>
    <row r="32" spans="1:17" ht="57.6" x14ac:dyDescent="0.3">
      <c r="A32" t="s">
        <v>42</v>
      </c>
      <c r="B32" t="s">
        <v>2</v>
      </c>
      <c r="C32" s="3">
        <v>44806</v>
      </c>
      <c r="D32" s="4" t="s">
        <v>7</v>
      </c>
      <c r="E32" s="10">
        <v>4341.8599999999997</v>
      </c>
      <c r="F32" s="10">
        <v>611.85</v>
      </c>
      <c r="G32" s="10"/>
      <c r="H32" s="10"/>
      <c r="I32" s="10">
        <v>420.71</v>
      </c>
      <c r="J32" s="10">
        <f>Table26[[#This Row],[Other]]+Table26[[#This Row],[Drainage and stormwater management]]+Table26[[#This Row],[Community Facilities]]+Table26[[#This Row],[Roads and traffic facilities]]+Table26[[#This Row],[Open Space]]</f>
        <v>5374.42</v>
      </c>
      <c r="K32" s="10">
        <v>5374.42</v>
      </c>
      <c r="L32" s="10"/>
      <c r="M32" s="10"/>
      <c r="N32" s="10"/>
      <c r="O32" s="10"/>
      <c r="P32" s="10">
        <f>Table26[[#This Row],[Monetary amount received]]+Table26[[#This Row],[Material public benefit received value (Works in kind)]]+Table26[[#This Row],[Land dedicated value]]</f>
        <v>5374.42</v>
      </c>
      <c r="Q32" s="8">
        <v>44866</v>
      </c>
    </row>
    <row r="33" spans="1:17" ht="72" x14ac:dyDescent="0.3">
      <c r="A33" t="s">
        <v>77</v>
      </c>
      <c r="B33" t="s">
        <v>52</v>
      </c>
      <c r="C33" s="3">
        <v>44824</v>
      </c>
      <c r="D33" s="4" t="s">
        <v>67</v>
      </c>
      <c r="E33" s="10">
        <v>24957.81</v>
      </c>
      <c r="F33" s="10">
        <v>3756.52</v>
      </c>
      <c r="G33" s="10"/>
      <c r="H33" s="10"/>
      <c r="I33" s="10">
        <v>1377.31</v>
      </c>
      <c r="J33" s="10">
        <f>Table26[[#This Row],[Other]]+Table26[[#This Row],[Drainage and stormwater management]]+Table26[[#This Row],[Community Facilities]]+Table26[[#This Row],[Roads and traffic facilities]]+Table26[[#This Row],[Open Space]]</f>
        <v>30091.64</v>
      </c>
      <c r="K33" s="10">
        <v>30091.64</v>
      </c>
      <c r="L33" s="10"/>
      <c r="M33" s="10"/>
      <c r="N33" s="10"/>
      <c r="O33" s="10"/>
      <c r="P33" s="10">
        <f>Table26[[#This Row],[Monetary amount received]]+Table26[[#This Row],[Material public benefit received value (Works in kind)]]+Table26[[#This Row],[Land dedicated value]]</f>
        <v>30091.64</v>
      </c>
      <c r="Q33" s="8">
        <v>44889</v>
      </c>
    </row>
    <row r="34" spans="1:17" ht="57.6" x14ac:dyDescent="0.3">
      <c r="A34" t="s">
        <v>58</v>
      </c>
      <c r="B34" t="s">
        <v>52</v>
      </c>
      <c r="C34" s="3">
        <v>44831</v>
      </c>
      <c r="D34" s="4" t="s">
        <v>7</v>
      </c>
      <c r="E34" s="10">
        <v>91179</v>
      </c>
      <c r="F34" s="10">
        <v>19983.3</v>
      </c>
      <c r="G34" s="10"/>
      <c r="H34" s="10"/>
      <c r="I34" s="10">
        <v>8835</v>
      </c>
      <c r="J34" s="10">
        <f>Table26[[#This Row],[Other]]+Table26[[#This Row],[Drainage and stormwater management]]+Table26[[#This Row],[Community Facilities]]+Table26[[#This Row],[Roads and traffic facilities]]+Table26[[#This Row],[Open Space]]</f>
        <v>119997.3</v>
      </c>
      <c r="K34" s="10"/>
      <c r="L34" s="10"/>
      <c r="M34" s="10"/>
      <c r="N34" s="10"/>
      <c r="O34" s="10"/>
      <c r="P34" s="10">
        <f>Table26[[#This Row],[Monetary amount received]]+Table26[[#This Row],[Material public benefit received value (Works in kind)]]+Table26[[#This Row],[Land dedicated value]]</f>
        <v>0</v>
      </c>
      <c r="Q34" s="6"/>
    </row>
    <row r="35" spans="1:17" ht="57.6" x14ac:dyDescent="0.3">
      <c r="A35" t="s">
        <v>57</v>
      </c>
      <c r="B35" t="s">
        <v>52</v>
      </c>
      <c r="C35" s="3">
        <v>44833</v>
      </c>
      <c r="D35" s="4" t="s">
        <v>7</v>
      </c>
      <c r="E35" s="10">
        <v>1736.74</v>
      </c>
      <c r="F35" s="10">
        <v>244.74</v>
      </c>
      <c r="G35" s="10"/>
      <c r="H35" s="10"/>
      <c r="I35" s="10">
        <v>168.29</v>
      </c>
      <c r="J35" s="10">
        <f>Table26[[#This Row],[Other]]+Table26[[#This Row],[Drainage and stormwater management]]+Table26[[#This Row],[Community Facilities]]+Table26[[#This Row],[Roads and traffic facilities]]+Table26[[#This Row],[Open Space]]</f>
        <v>2149.77</v>
      </c>
      <c r="K35" s="10">
        <v>2238.7199999999998</v>
      </c>
      <c r="L35" s="10"/>
      <c r="M35" s="10"/>
      <c r="N35" s="10"/>
      <c r="O35" s="10"/>
      <c r="P35" s="10">
        <f>Table26[[#This Row],[Monetary amount received]]+Table26[[#This Row],[Material public benefit received value (Works in kind)]]+Table26[[#This Row],[Land dedicated value]]</f>
        <v>2238.7199999999998</v>
      </c>
      <c r="Q35" s="6"/>
    </row>
    <row r="36" spans="1:17" ht="57.6" x14ac:dyDescent="0.3">
      <c r="A36" t="s">
        <v>59</v>
      </c>
      <c r="B36" t="s">
        <v>52</v>
      </c>
      <c r="C36" s="3">
        <v>44839</v>
      </c>
      <c r="D36" s="4" t="s">
        <v>7</v>
      </c>
      <c r="E36" s="10">
        <v>7815.34</v>
      </c>
      <c r="F36" s="10">
        <v>1712.86</v>
      </c>
      <c r="G36" s="10"/>
      <c r="H36" s="10"/>
      <c r="I36" s="10">
        <v>757.29</v>
      </c>
      <c r="J36" s="10">
        <f>Table26[[#This Row],[Other]]+Table26[[#This Row],[Drainage and stormwater management]]+Table26[[#This Row],[Community Facilities]]+Table26[[#This Row],[Roads and traffic facilities]]+Table26[[#This Row],[Open Space]]</f>
        <v>10285.49</v>
      </c>
      <c r="K36" s="10"/>
      <c r="L36" s="10"/>
      <c r="M36" s="10"/>
      <c r="N36" s="10"/>
      <c r="O36" s="10"/>
      <c r="P36" s="10">
        <f>Table26[[#This Row],[Monetary amount received]]+Table26[[#This Row],[Material public benefit received value (Works in kind)]]+Table26[[#This Row],[Land dedicated value]]</f>
        <v>0</v>
      </c>
      <c r="Q36" s="6"/>
    </row>
    <row r="37" spans="1:17" ht="57.6" x14ac:dyDescent="0.3">
      <c r="A37" t="s">
        <v>64</v>
      </c>
      <c r="B37" t="s">
        <v>52</v>
      </c>
      <c r="C37" s="3">
        <v>44845</v>
      </c>
      <c r="D37" s="4" t="s">
        <v>7</v>
      </c>
      <c r="E37" s="10">
        <v>4341.8599999999997</v>
      </c>
      <c r="F37" s="10">
        <v>951.58</v>
      </c>
      <c r="G37" s="10"/>
      <c r="H37" s="10"/>
      <c r="I37" s="10">
        <v>420.71</v>
      </c>
      <c r="J37" s="10">
        <f>Table26[[#This Row],[Other]]+Table26[[#This Row],[Drainage and stormwater management]]+Table26[[#This Row],[Community Facilities]]+Table26[[#This Row],[Roads and traffic facilities]]+Table26[[#This Row],[Open Space]]</f>
        <v>5714.15</v>
      </c>
      <c r="K37" s="10"/>
      <c r="L37" s="10"/>
      <c r="M37" s="10"/>
      <c r="N37" s="10"/>
      <c r="O37" s="10"/>
      <c r="P37" s="10">
        <f>Table26[[#This Row],[Monetary amount received]]+Table26[[#This Row],[Material public benefit received value (Works in kind)]]+Table26[[#This Row],[Land dedicated value]]</f>
        <v>0</v>
      </c>
      <c r="Q37" s="6"/>
    </row>
    <row r="38" spans="1:17" ht="72" x14ac:dyDescent="0.3">
      <c r="A38" t="s">
        <v>72</v>
      </c>
      <c r="B38" t="s">
        <v>52</v>
      </c>
      <c r="C38" s="3">
        <v>44859</v>
      </c>
      <c r="D38" s="4" t="s">
        <v>61</v>
      </c>
      <c r="E38" s="10">
        <v>16266.48</v>
      </c>
      <c r="F38" s="10">
        <v>1835.55</v>
      </c>
      <c r="G38" s="10"/>
      <c r="H38" s="10"/>
      <c r="I38" s="10">
        <v>1262.1300000000001</v>
      </c>
      <c r="J38" s="10">
        <f>Table26[[#This Row],[Other]]+Table26[[#This Row],[Drainage and stormwater management]]+Table26[[#This Row],[Community Facilities]]+Table26[[#This Row],[Roads and traffic facilities]]+Table26[[#This Row],[Open Space]]</f>
        <v>19364.16</v>
      </c>
      <c r="K38" s="10"/>
      <c r="L38" s="10"/>
      <c r="M38" s="10"/>
      <c r="N38" s="10"/>
      <c r="O38" s="10"/>
      <c r="P38" s="10">
        <f>Table26[[#This Row],[Monetary amount received]]+Table26[[#This Row],[Material public benefit received value (Works in kind)]]+Table26[[#This Row],[Land dedicated value]]</f>
        <v>0</v>
      </c>
      <c r="Q38" s="6"/>
    </row>
    <row r="39" spans="1:17" ht="57.6" x14ac:dyDescent="0.3">
      <c r="A39" t="s">
        <v>73</v>
      </c>
      <c r="B39" t="s">
        <v>52</v>
      </c>
      <c r="C39" s="3">
        <v>44869</v>
      </c>
      <c r="D39" s="4" t="s">
        <v>7</v>
      </c>
      <c r="E39" s="10">
        <v>1776.81</v>
      </c>
      <c r="F39" s="10">
        <v>389.41</v>
      </c>
      <c r="G39" s="10"/>
      <c r="H39" s="10"/>
      <c r="I39" s="10">
        <v>172.17</v>
      </c>
      <c r="J39" s="10">
        <f>Table26[[#This Row],[Other]]+Table26[[#This Row],[Drainage and stormwater management]]+Table26[[#This Row],[Community Facilities]]+Table26[[#This Row],[Roads and traffic facilities]]+Table26[[#This Row],[Open Space]]</f>
        <v>2338.39</v>
      </c>
      <c r="K39" s="10">
        <v>2412.9499999999998</v>
      </c>
      <c r="L39" s="10"/>
      <c r="M39" s="10"/>
      <c r="N39" s="10"/>
      <c r="O39" s="10"/>
      <c r="P39" s="10">
        <f>Table26[[#This Row],[Monetary amount received]]+Table26[[#This Row],[Material public benefit received value (Works in kind)]]+Table26[[#This Row],[Land dedicated value]]</f>
        <v>2412.9499999999998</v>
      </c>
      <c r="Q39" s="6"/>
    </row>
    <row r="40" spans="1:17" ht="72" x14ac:dyDescent="0.3">
      <c r="A40" t="s">
        <v>79</v>
      </c>
      <c r="B40" t="s">
        <v>52</v>
      </c>
      <c r="C40" s="3">
        <v>44900</v>
      </c>
      <c r="D40" s="4" t="s">
        <v>11</v>
      </c>
      <c r="E40" s="10">
        <v>3064.41</v>
      </c>
      <c r="F40" s="10">
        <v>16043.64</v>
      </c>
      <c r="G40" s="10"/>
      <c r="H40" s="10"/>
      <c r="I40" s="10">
        <v>891.95</v>
      </c>
      <c r="J40" s="10">
        <f>Table26[[#This Row],[Other]]+Table26[[#This Row],[Drainage and stormwater management]]+Table26[[#This Row],[Community Facilities]]+Table26[[#This Row],[Roads and traffic facilities]]+Table26[[#This Row],[Open Space]]</f>
        <v>20000</v>
      </c>
      <c r="K40" s="10"/>
      <c r="L40" s="10"/>
      <c r="M40" s="10"/>
      <c r="N40" s="10"/>
      <c r="O40" s="10"/>
      <c r="P40" s="10">
        <f>Table26[[#This Row],[Monetary amount received]]+Table26[[#This Row],[Material public benefit received value (Works in kind)]]+Table26[[#This Row],[Land dedicated value]]</f>
        <v>0</v>
      </c>
      <c r="Q40" s="6"/>
    </row>
    <row r="41" spans="1:17" ht="57.6" x14ac:dyDescent="0.3">
      <c r="A41" t="s">
        <v>83</v>
      </c>
      <c r="B41" t="s">
        <v>52</v>
      </c>
      <c r="C41" s="3">
        <v>44904</v>
      </c>
      <c r="D41" s="4" t="s">
        <v>7</v>
      </c>
      <c r="E41" s="10">
        <v>4341.8599999999997</v>
      </c>
      <c r="F41" s="10">
        <v>611.85</v>
      </c>
      <c r="G41" s="10"/>
      <c r="H41" s="10"/>
      <c r="I41" s="10">
        <v>420.71</v>
      </c>
      <c r="J41" s="10">
        <f>Table26[[#This Row],[Other]]+Table26[[#This Row],[Drainage and stormwater management]]+Table26[[#This Row],[Community Facilities]]+Table26[[#This Row],[Roads and traffic facilities]]+Table26[[#This Row],[Open Space]]</f>
        <v>5374.42</v>
      </c>
      <c r="K41" s="10">
        <v>5374.42</v>
      </c>
      <c r="L41" s="10"/>
      <c r="M41" s="10"/>
      <c r="N41" s="10"/>
      <c r="O41" s="10"/>
      <c r="P41" s="10">
        <f>Table26[[#This Row],[Monetary amount received]]+Table26[[#This Row],[Material public benefit received value (Works in kind)]]+Table26[[#This Row],[Land dedicated value]]</f>
        <v>5374.42</v>
      </c>
      <c r="Q41" s="8">
        <v>44910</v>
      </c>
    </row>
    <row r="42" spans="1:17" ht="57.6" x14ac:dyDescent="0.3">
      <c r="A42" t="s">
        <v>87</v>
      </c>
      <c r="B42" t="s">
        <v>52</v>
      </c>
      <c r="C42" s="3">
        <v>44949</v>
      </c>
      <c r="D42" s="4" t="s">
        <v>7</v>
      </c>
      <c r="E42" s="10">
        <v>28232.35</v>
      </c>
      <c r="F42" s="17">
        <v>3185.8</v>
      </c>
      <c r="G42" s="10"/>
      <c r="H42" s="10"/>
      <c r="I42" s="10">
        <v>2190.6</v>
      </c>
      <c r="J42" s="10">
        <f>Table26[[#This Row],[Other]]+Table26[[#This Row],[Drainage and stormwater management]]+Table26[[#This Row],[Community Facilities]]+Table26[[#This Row],[Roads and traffic facilities]]+Table26[[#This Row],[Open Space]]</f>
        <v>33608.75</v>
      </c>
      <c r="K42" s="10"/>
      <c r="L42" s="10"/>
      <c r="M42" s="10"/>
      <c r="N42" s="10"/>
      <c r="O42" s="10"/>
      <c r="P42" s="10">
        <f>Table26[[#This Row],[Monetary amount received]]+Table26[[#This Row],[Material public benefit received value (Works in kind)]]+Table26[[#This Row],[Land dedicated value]]</f>
        <v>0</v>
      </c>
      <c r="Q42" s="6"/>
    </row>
    <row r="43" spans="1:17" x14ac:dyDescent="0.3">
      <c r="A43" t="s">
        <v>126</v>
      </c>
      <c r="B43" t="s">
        <v>52</v>
      </c>
      <c r="C43" s="3">
        <v>44960</v>
      </c>
      <c r="D43" t="s">
        <v>127</v>
      </c>
      <c r="E43" s="10"/>
      <c r="F43" s="10">
        <v>326229.5</v>
      </c>
      <c r="G43" s="10"/>
      <c r="H43" s="10"/>
      <c r="I43" s="10"/>
      <c r="J43" s="10">
        <f>Table26[[#This Row],[Other]]+Table26[[#This Row],[Drainage and stormwater management]]+Table26[[#This Row],[Community Facilities]]+Table26[[#This Row],[Roads and traffic facilities]]+Table26[[#This Row],[Open Space]]</f>
        <v>326229.5</v>
      </c>
      <c r="K43" s="10">
        <v>326229.5</v>
      </c>
      <c r="L43" s="10"/>
      <c r="M43" s="10"/>
      <c r="N43" s="10"/>
      <c r="O43" s="10"/>
      <c r="P43" s="10">
        <f>Table26[[#This Row],[Monetary amount received]]+Table26[[#This Row],[Material public benefit received value (Works in kind)]]+Table26[[#This Row],[Land dedicated value]]</f>
        <v>326229.5</v>
      </c>
      <c r="Q43" s="6"/>
    </row>
    <row r="44" spans="1:17" ht="57.6" x14ac:dyDescent="0.3">
      <c r="A44" t="s">
        <v>139</v>
      </c>
      <c r="B44" t="s">
        <v>52</v>
      </c>
      <c r="C44" s="3">
        <v>45076</v>
      </c>
      <c r="D44" s="4" t="s">
        <v>91</v>
      </c>
      <c r="E44" s="10">
        <v>4583.6499999999996</v>
      </c>
      <c r="F44" s="10">
        <v>1004.57</v>
      </c>
      <c r="G44" s="10"/>
      <c r="H44" s="10"/>
      <c r="I44" s="10">
        <v>444.14</v>
      </c>
      <c r="J44" s="10">
        <f>Table26[[#This Row],[Other]]+Table26[[#This Row],[Drainage and stormwater management]]+Table26[[#This Row],[Community Facilities]]+Table26[[#This Row],[Roads and traffic facilities]]+Table26[[#This Row],[Open Space]]</f>
        <v>6032.36</v>
      </c>
      <c r="K44" s="10">
        <v>6032.36</v>
      </c>
      <c r="L44" s="10"/>
      <c r="M44" s="10"/>
      <c r="N44" s="10"/>
      <c r="O44" s="10"/>
      <c r="P44" s="10">
        <f>Table26[[#This Row],[Monetary amount received]]+Table26[[#This Row],[Material public benefit received value (Works in kind)]]+Table26[[#This Row],[Land dedicated value]]</f>
        <v>6032.36</v>
      </c>
      <c r="Q44" s="8">
        <v>45114</v>
      </c>
    </row>
    <row r="45" spans="1:17" ht="57.6" x14ac:dyDescent="0.3">
      <c r="A45" t="s">
        <v>137</v>
      </c>
      <c r="B45" t="s">
        <v>52</v>
      </c>
      <c r="C45" s="3">
        <v>45077</v>
      </c>
      <c r="D45" s="4" t="s">
        <v>91</v>
      </c>
      <c r="E45" s="21">
        <v>20269.169999999998</v>
      </c>
      <c r="F45" s="21">
        <v>4442.2700000000004</v>
      </c>
      <c r="G45" s="10"/>
      <c r="H45" s="10"/>
      <c r="I45" s="10">
        <v>1964.13</v>
      </c>
      <c r="J45" s="10">
        <f>Table26[[#This Row],[Other]]+Table26[[#This Row],[Drainage and stormwater management]]+Table26[[#This Row],[Community Facilities]]+Table26[[#This Row],[Roads and traffic facilities]]+Table26[[#This Row],[Open Space]]</f>
        <v>26675.57</v>
      </c>
      <c r="K45" s="10"/>
      <c r="L45" s="10"/>
      <c r="M45" s="10"/>
      <c r="N45" s="10"/>
      <c r="O45" s="10"/>
      <c r="P45" s="10">
        <f>Table26[[#This Row],[Monetary amount received]]+Table26[[#This Row],[Material public benefit received value (Works in kind)]]+Table26[[#This Row],[Land dedicated value]]</f>
        <v>0</v>
      </c>
      <c r="Q45" s="6"/>
    </row>
    <row r="46" spans="1:17" ht="57.6" x14ac:dyDescent="0.3">
      <c r="A46" t="s">
        <v>28</v>
      </c>
      <c r="B46" t="s">
        <v>2</v>
      </c>
      <c r="C46" s="3" t="s">
        <v>113</v>
      </c>
      <c r="D46" s="4" t="s">
        <v>7</v>
      </c>
      <c r="E46" s="10">
        <v>1736.74</v>
      </c>
      <c r="F46" s="10">
        <v>380.64</v>
      </c>
      <c r="G46" s="10"/>
      <c r="H46" s="10"/>
      <c r="I46" s="10">
        <v>168.28</v>
      </c>
      <c r="J46" s="10">
        <f>Table26[[#This Row],[Other]]+Table26[[#This Row],[Drainage and stormwater management]]+Table26[[#This Row],[Community Facilities]]+Table26[[#This Row],[Roads and traffic facilities]]+Table26[[#This Row],[Open Space]]</f>
        <v>2285.66</v>
      </c>
      <c r="K46" s="10">
        <v>2285.66</v>
      </c>
      <c r="L46" s="10"/>
      <c r="M46" s="10"/>
      <c r="N46" s="10"/>
      <c r="O46" s="10"/>
      <c r="P46" s="10">
        <f>Table26[[#This Row],[Monetary amount received]]+Table26[[#This Row],[Material public benefit received value (Works in kind)]]+Table26[[#This Row],[Land dedicated value]]</f>
        <v>2285.66</v>
      </c>
      <c r="Q46" s="8">
        <v>44785</v>
      </c>
    </row>
    <row r="47" spans="1:17" ht="57.6" x14ac:dyDescent="0.3">
      <c r="A47" t="s">
        <v>184</v>
      </c>
      <c r="B47" t="s">
        <v>52</v>
      </c>
      <c r="C47" s="3">
        <v>45120</v>
      </c>
      <c r="D47" s="4" t="s">
        <v>91</v>
      </c>
      <c r="E47" s="10">
        <v>28043.4</v>
      </c>
      <c r="F47" s="10">
        <v>6146.11</v>
      </c>
      <c r="G47" s="10"/>
      <c r="H47" s="10"/>
      <c r="I47" s="10">
        <v>2717.36</v>
      </c>
      <c r="J47" s="10">
        <f>Table26[[#This Row],[Other]]+Table26[[#This Row],[Drainage and stormwater management]]+Table26[[#This Row],[Community Facilities]]+Table26[[#This Row],[Roads and traffic facilities]]+Table26[[#This Row],[Open Space]]</f>
        <v>36906.870000000003</v>
      </c>
      <c r="K47" s="10"/>
      <c r="L47" s="10"/>
      <c r="M47" s="10"/>
      <c r="N47" s="10"/>
      <c r="O47" s="10"/>
      <c r="P47" s="10">
        <f>Table26[[#This Row],[Monetary amount received]]+Table26[[#This Row],[Material public benefit received value (Works in kind)]]+Table26[[#This Row],[Land dedicated value]]</f>
        <v>0</v>
      </c>
      <c r="Q47" s="6"/>
    </row>
    <row r="48" spans="1:17" ht="57.6" x14ac:dyDescent="0.3">
      <c r="A48" t="s">
        <v>185</v>
      </c>
      <c r="B48" t="s">
        <v>52</v>
      </c>
      <c r="C48" s="3">
        <v>45112</v>
      </c>
      <c r="D48" s="4" t="s">
        <v>7</v>
      </c>
      <c r="E48" s="10">
        <v>229641.26</v>
      </c>
      <c r="F48" s="10">
        <v>50329.04</v>
      </c>
      <c r="G48" s="10"/>
      <c r="H48" s="10"/>
      <c r="I48" s="10">
        <v>22251.57</v>
      </c>
      <c r="J48" s="10">
        <f>Table26[[#This Row],[Other]]+Table26[[#This Row],[Drainage and stormwater management]]+Table26[[#This Row],[Community Facilities]]+Table26[[#This Row],[Roads and traffic facilities]]+Table26[[#This Row],[Open Space]]</f>
        <v>302221.87</v>
      </c>
      <c r="K48" s="10"/>
      <c r="L48" s="10"/>
      <c r="M48" s="10"/>
      <c r="N48" s="10"/>
      <c r="O48" s="10"/>
      <c r="P48" s="10">
        <f>Table26[[#This Row],[Monetary amount received]]+Table26[[#This Row],[Material public benefit received value (Works in kind)]]+Table26[[#This Row],[Land dedicated value]]</f>
        <v>0</v>
      </c>
      <c r="Q48" s="6"/>
    </row>
    <row r="49" spans="1:17" ht="72" x14ac:dyDescent="0.3">
      <c r="A49" t="s">
        <v>200</v>
      </c>
      <c r="B49" t="s">
        <v>52</v>
      </c>
      <c r="C49" s="3">
        <v>44641</v>
      </c>
      <c r="D49" s="4" t="s">
        <v>177</v>
      </c>
      <c r="E49" s="10">
        <v>7004.5</v>
      </c>
      <c r="F49" s="10">
        <v>11795.99</v>
      </c>
      <c r="G49" s="10"/>
      <c r="H49" s="10"/>
      <c r="I49" s="10">
        <v>1199.51</v>
      </c>
      <c r="J49" s="10">
        <f>Table26[[#This Row],[Other]]+Table26[[#This Row],[Drainage and stormwater management]]+Table26[[#This Row],[Community Facilities]]+Table26[[#This Row],[Roads and traffic facilities]]+Table26[[#This Row],[Open Space]]</f>
        <v>20000</v>
      </c>
      <c r="K49" s="10">
        <v>20000</v>
      </c>
      <c r="L49" s="10"/>
      <c r="M49" s="10"/>
      <c r="N49" s="10"/>
      <c r="O49" s="10"/>
      <c r="P49" s="10">
        <f>Table26[[#This Row],[Monetary amount received]]+Table26[[#This Row],[Material public benefit received value (Works in kind)]]+Table26[[#This Row],[Land dedicated value]]</f>
        <v>20000</v>
      </c>
      <c r="Q49" s="8">
        <v>45219</v>
      </c>
    </row>
    <row r="50" spans="1:17" ht="57.6" x14ac:dyDescent="0.3">
      <c r="A50" t="s">
        <v>204</v>
      </c>
      <c r="B50" t="s">
        <v>52</v>
      </c>
      <c r="C50" s="3">
        <v>44883</v>
      </c>
      <c r="D50" s="4" t="s">
        <v>7</v>
      </c>
      <c r="E50" s="10">
        <v>4435.3999999999996</v>
      </c>
      <c r="F50" s="10">
        <v>972.08</v>
      </c>
      <c r="G50" s="10"/>
      <c r="H50" s="10"/>
      <c r="I50" s="10">
        <v>429.79</v>
      </c>
      <c r="J50" s="10">
        <f>Table26[[#This Row],[Other]]+Table26[[#This Row],[Drainage and stormwater management]]+Table26[[#This Row],[Community Facilities]]+Table26[[#This Row],[Roads and traffic facilities]]+Table26[[#This Row],[Open Space]]</f>
        <v>5837.2699999999995</v>
      </c>
      <c r="K50" s="10">
        <v>5837.27</v>
      </c>
      <c r="L50" s="10"/>
      <c r="M50" s="10"/>
      <c r="N50" s="10"/>
      <c r="O50" s="10"/>
      <c r="P50" s="10">
        <f>Table26[[#This Row],[Monetary amount received]]+Table26[[#This Row],[Material public benefit received value (Works in kind)]]+Table26[[#This Row],[Land dedicated value]]</f>
        <v>5837.27</v>
      </c>
      <c r="Q50" s="8">
        <v>45240</v>
      </c>
    </row>
    <row r="51" spans="1:17" ht="72" x14ac:dyDescent="0.3">
      <c r="A51" t="s">
        <v>211</v>
      </c>
      <c r="B51" t="s">
        <v>52</v>
      </c>
      <c r="C51" s="3">
        <v>45245</v>
      </c>
      <c r="D51" s="4" t="s">
        <v>212</v>
      </c>
      <c r="E51" s="10">
        <v>399937.99</v>
      </c>
      <c r="F51" s="10">
        <v>1019094.75</v>
      </c>
      <c r="G51" s="10"/>
      <c r="H51" s="10"/>
      <c r="I51" s="10">
        <v>215561.79</v>
      </c>
      <c r="J51" s="10">
        <f>Table26[[#This Row],[Other]]+Table26[[#This Row],[Drainage and stormwater management]]+Table26[[#This Row],[Community Facilities]]+Table26[[#This Row],[Roads and traffic facilities]]+Table26[[#This Row],[Open Space]]</f>
        <v>1634594.53</v>
      </c>
      <c r="K51" s="10"/>
      <c r="L51" s="10"/>
      <c r="M51" s="10"/>
      <c r="N51" s="10"/>
      <c r="O51" s="10"/>
      <c r="P51" s="10">
        <f>Table26[[#This Row],[Monetary amount received]]+Table26[[#This Row],[Material public benefit received value (Works in kind)]]+Table26[[#This Row],[Land dedicated value]]</f>
        <v>0</v>
      </c>
      <c r="Q51" s="6"/>
    </row>
    <row r="52" spans="1:17" ht="72" x14ac:dyDescent="0.3">
      <c r="A52" t="s">
        <v>216</v>
      </c>
      <c r="B52" t="s">
        <v>52</v>
      </c>
      <c r="C52" s="3">
        <v>44652</v>
      </c>
      <c r="D52" s="4" t="s">
        <v>61</v>
      </c>
      <c r="E52" s="10">
        <v>5758.38</v>
      </c>
      <c r="F52" s="10">
        <v>649.79</v>
      </c>
      <c r="G52" s="10"/>
      <c r="H52" s="10"/>
      <c r="I52" s="10">
        <v>446.82</v>
      </c>
      <c r="J52" s="10">
        <f>Table26[[#This Row],[Other]]+Table26[[#This Row],[Drainage and stormwater management]]+Table26[[#This Row],[Community Facilities]]+Table26[[#This Row],[Roads and traffic facilities]]+Table26[[#This Row],[Open Space]]</f>
        <v>6854.99</v>
      </c>
      <c r="K52" s="10">
        <v>6854.99</v>
      </c>
      <c r="L52" s="10"/>
      <c r="M52" s="10"/>
      <c r="N52" s="10"/>
      <c r="O52" s="10"/>
      <c r="P52" s="10">
        <f>Table26[[#This Row],[Monetary amount received]]+Table26[[#This Row],[Material public benefit received value (Works in kind)]]+Table26[[#This Row],[Land dedicated value]]</f>
        <v>6854.99</v>
      </c>
      <c r="Q52" s="8">
        <v>45302</v>
      </c>
    </row>
    <row r="53" spans="1:17" ht="57.6" x14ac:dyDescent="0.3">
      <c r="A53" t="s">
        <v>236</v>
      </c>
      <c r="B53" t="s">
        <v>52</v>
      </c>
      <c r="C53" s="3">
        <v>45015</v>
      </c>
      <c r="D53" s="4" t="s">
        <v>7</v>
      </c>
      <c r="E53" s="10">
        <v>4711.45</v>
      </c>
      <c r="F53" s="10">
        <v>1032.5899999999999</v>
      </c>
      <c r="G53" s="10"/>
      <c r="H53" s="10"/>
      <c r="I53" s="10">
        <f>288.95+167.59</f>
        <v>456.53999999999996</v>
      </c>
      <c r="J53" s="10">
        <f>Table26[[#This Row],[Other]]+Table26[[#This Row],[Drainage and stormwater management]]+Table26[[#This Row],[Community Facilities]]+Table26[[#This Row],[Roads and traffic facilities]]+Table26[[#This Row],[Open Space]]</f>
        <v>6200.58</v>
      </c>
      <c r="K53" s="10">
        <v>6200.58</v>
      </c>
      <c r="L53" s="10"/>
      <c r="M53" s="10"/>
      <c r="N53" s="10"/>
      <c r="O53" s="10"/>
      <c r="P53" s="10">
        <f>Table26[[#This Row],[Monetary amount received]]+Table26[[#This Row],[Material public benefit received value (Works in kind)]]+Table26[[#This Row],[Land dedicated value]]</f>
        <v>6200.58</v>
      </c>
      <c r="Q53" s="8">
        <v>45356</v>
      </c>
    </row>
    <row r="54" spans="1:17" ht="72" x14ac:dyDescent="0.3">
      <c r="A54" t="s">
        <v>239</v>
      </c>
      <c r="B54" t="s">
        <v>52</v>
      </c>
      <c r="C54" s="3">
        <v>45344</v>
      </c>
      <c r="D54" s="4" t="s">
        <v>26</v>
      </c>
      <c r="E54" s="10">
        <v>443561.38</v>
      </c>
      <c r="F54" s="10">
        <v>649610.43999999994</v>
      </c>
      <c r="G54" s="10">
        <v>74739.38</v>
      </c>
      <c r="H54" s="10"/>
      <c r="I54" s="10">
        <v>25060.639999999999</v>
      </c>
      <c r="J54" s="10">
        <f>Table26[[#This Row],[Other]]+Table26[[#This Row],[Drainage and stormwater management]]+Table26[[#This Row],[Community Facilities]]+Table26[[#This Row],[Roads and traffic facilities]]+Table26[[#This Row],[Open Space]]</f>
        <v>1192971.8399999999</v>
      </c>
      <c r="K54" s="10"/>
      <c r="L54" s="10"/>
      <c r="M54" s="10"/>
      <c r="N54" s="10"/>
      <c r="O54" s="10"/>
      <c r="P54" s="10">
        <f>Table26[[#This Row],[Monetary amount received]]+Table26[[#This Row],[Material public benefit received value (Works in kind)]]+Table26[[#This Row],[Land dedicated value]]</f>
        <v>0</v>
      </c>
      <c r="Q54" s="6"/>
    </row>
    <row r="55" spans="1:17" ht="57.6" x14ac:dyDescent="0.3">
      <c r="A55" t="s">
        <v>240</v>
      </c>
      <c r="B55" t="s">
        <v>52</v>
      </c>
      <c r="C55" s="3">
        <v>45344</v>
      </c>
      <c r="D55" s="4" t="s">
        <v>7</v>
      </c>
      <c r="E55" s="10">
        <v>37525.839999999997</v>
      </c>
      <c r="F55" s="10">
        <v>8224.32</v>
      </c>
      <c r="G55" s="10"/>
      <c r="H55" s="10"/>
      <c r="I55" s="10">
        <v>3636.16</v>
      </c>
      <c r="J55" s="10">
        <f>Table26[[#This Row],[Other]]+Table26[[#This Row],[Drainage and stormwater management]]+Table26[[#This Row],[Community Facilities]]+Table26[[#This Row],[Roads and traffic facilities]]+Table26[[#This Row],[Open Space]]</f>
        <v>49386.319999999992</v>
      </c>
      <c r="K55" s="10"/>
      <c r="L55" s="10"/>
      <c r="M55" s="10"/>
      <c r="N55" s="10"/>
      <c r="O55" s="10"/>
      <c r="P55" s="10">
        <f>Table26[[#This Row],[Monetary amount received]]+Table26[[#This Row],[Material public benefit received value (Works in kind)]]+Table26[[#This Row],[Land dedicated value]]</f>
        <v>0</v>
      </c>
      <c r="Q55" s="6"/>
    </row>
    <row r="56" spans="1:17" ht="72" x14ac:dyDescent="0.3">
      <c r="A56" t="s">
        <v>275</v>
      </c>
      <c r="B56" t="s">
        <v>52</v>
      </c>
      <c r="C56" s="3">
        <v>45393</v>
      </c>
      <c r="D56" s="4" t="s">
        <v>11</v>
      </c>
      <c r="E56" s="10">
        <v>25600</v>
      </c>
      <c r="F56" s="10">
        <v>126400</v>
      </c>
      <c r="G56" s="10"/>
      <c r="H56" s="10"/>
      <c r="I56" s="10">
        <v>8000</v>
      </c>
      <c r="J56" s="10">
        <f>Table26[[#This Row],[Other]]+Table26[[#This Row],[Drainage and stormwater management]]+Table26[[#This Row],[Community Facilities]]+Table26[[#This Row],[Roads and traffic facilities]]+Table26[[#This Row],[Open Space]]</f>
        <v>160000</v>
      </c>
      <c r="K56" s="10"/>
      <c r="L56" s="10"/>
      <c r="M56" s="10"/>
      <c r="N56" s="10"/>
      <c r="O56" s="10"/>
      <c r="P56" s="10"/>
      <c r="Q56" s="6"/>
    </row>
    <row r="57" spans="1:17" ht="72" x14ac:dyDescent="0.3">
      <c r="A57" t="s">
        <v>275</v>
      </c>
      <c r="B57" t="s">
        <v>52</v>
      </c>
      <c r="C57" s="3">
        <v>45393</v>
      </c>
      <c r="D57" s="4" t="s">
        <v>11</v>
      </c>
      <c r="E57" s="10">
        <v>25600</v>
      </c>
      <c r="F57" s="10">
        <v>126400</v>
      </c>
      <c r="G57" s="10"/>
      <c r="H57" s="10"/>
      <c r="I57" s="10">
        <v>8000</v>
      </c>
      <c r="J57" s="10" t="e">
        <f>Table23[[#This Row],[Other]]+Table23[[#This Row],[Drainage and stormwater management]]+Table23[[#This Row],[Community Facilities]]+Table23[[#This Row],[Roads and traffic facilities]]+Table23[[#This Row],[Open Space]]</f>
        <v>#VALUE!</v>
      </c>
      <c r="K57" s="10"/>
      <c r="L57" s="10"/>
      <c r="M57" s="10"/>
      <c r="N57" s="10"/>
      <c r="O57" s="10"/>
      <c r="P57" s="10"/>
      <c r="Q57" s="6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EA19-A26B-4D35-A765-A8B356CB992B}">
  <dimension ref="A1:Q20"/>
  <sheetViews>
    <sheetView zoomScale="80" zoomScaleNormal="80" workbookViewId="0">
      <selection activeCell="F7" sqref="F7"/>
    </sheetView>
  </sheetViews>
  <sheetFormatPr defaultRowHeight="14.4" x14ac:dyDescent="0.3"/>
  <cols>
    <col min="1" max="1" width="14.5546875" customWidth="1"/>
    <col min="2" max="2" width="31.109375" customWidth="1"/>
    <col min="3" max="3" width="14.6640625" customWidth="1"/>
    <col min="4" max="4" width="38.5546875" customWidth="1"/>
    <col min="5" max="5" width="18.88671875" customWidth="1"/>
    <col min="6" max="6" width="29" customWidth="1"/>
    <col min="7" max="7" width="15.44140625" customWidth="1"/>
    <col min="8" max="8" width="16.109375" customWidth="1"/>
    <col min="9" max="10" width="17.5546875" customWidth="1"/>
    <col min="11" max="11" width="18.109375" customWidth="1"/>
    <col min="12" max="12" width="16.33203125" customWidth="1"/>
    <col min="13" max="13" width="14.5546875" customWidth="1"/>
    <col min="14" max="14" width="16.6640625" customWidth="1"/>
    <col min="15" max="15" width="13.5546875" customWidth="1"/>
    <col min="16" max="16" width="18" customWidth="1"/>
    <col min="17" max="17" width="24.109375" customWidth="1"/>
  </cols>
  <sheetData>
    <row r="1" spans="1:17" ht="54.75" customHeight="1" x14ac:dyDescent="0.3">
      <c r="A1" s="5" t="s">
        <v>84</v>
      </c>
      <c r="B1" s="5"/>
      <c r="C1" s="5"/>
      <c r="D1" s="5"/>
      <c r="E1" s="5"/>
    </row>
    <row r="2" spans="1:17" ht="46.2" x14ac:dyDescent="0.3">
      <c r="A2" s="23" t="s">
        <v>289</v>
      </c>
      <c r="B2" s="5"/>
      <c r="C2" s="5"/>
      <c r="D2" s="5"/>
      <c r="E2" s="5"/>
    </row>
    <row r="3" spans="1:17" s="2" customFormat="1" ht="71.25" customHeight="1" x14ac:dyDescent="0.3">
      <c r="A3" s="1" t="s">
        <v>159</v>
      </c>
      <c r="B3" s="1" t="s">
        <v>157</v>
      </c>
      <c r="C3" s="1" t="s">
        <v>158</v>
      </c>
      <c r="D3" s="1" t="s">
        <v>0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169</v>
      </c>
      <c r="N3" s="1" t="s">
        <v>168</v>
      </c>
      <c r="O3" s="1" t="s">
        <v>170</v>
      </c>
      <c r="P3" s="1" t="s">
        <v>172</v>
      </c>
      <c r="Q3" s="1" t="s">
        <v>171</v>
      </c>
    </row>
    <row r="4" spans="1:17" ht="57.6" x14ac:dyDescent="0.3">
      <c r="A4" t="s">
        <v>78</v>
      </c>
      <c r="B4" t="s">
        <v>52</v>
      </c>
      <c r="C4" s="3">
        <v>44211</v>
      </c>
      <c r="D4" s="4" t="s">
        <v>7</v>
      </c>
      <c r="E4" s="10">
        <v>1776.81</v>
      </c>
      <c r="F4" s="10">
        <v>389.41</v>
      </c>
      <c r="G4" s="10"/>
      <c r="H4" s="10"/>
      <c r="I4" s="10">
        <v>172.17</v>
      </c>
      <c r="J4" s="10">
        <f>Table25[[#This Row],[Other]]+Table25[[#This Row],[Drainage and stormwater management]]+Table25[[#This Row],[Community Facilities]]+Table25[[#This Row],[Roads and traffic facilities]]+Table25[[#This Row],[Open Space]]</f>
        <v>2338.39</v>
      </c>
      <c r="K4" s="10">
        <v>2338.39</v>
      </c>
      <c r="L4" s="10"/>
      <c r="M4" s="10"/>
      <c r="N4" s="10"/>
      <c r="O4" s="10"/>
      <c r="P4" s="10">
        <f>Table25[[#This Row],[Monetary amount received]]+Table25[[#This Row],[Material public benefit received value (Works in kind)]]+Table25[[#This Row],[Land dedicated value]]</f>
        <v>2338.39</v>
      </c>
      <c r="Q4" s="8">
        <v>44894</v>
      </c>
    </row>
    <row r="5" spans="1:17" ht="57.6" x14ac:dyDescent="0.3">
      <c r="A5" t="s">
        <v>117</v>
      </c>
      <c r="B5" t="s">
        <v>52</v>
      </c>
      <c r="C5" s="3">
        <v>44313</v>
      </c>
      <c r="D5" s="4" t="s">
        <v>91</v>
      </c>
      <c r="E5" s="10">
        <v>1808.59</v>
      </c>
      <c r="F5" s="10">
        <v>254.86</v>
      </c>
      <c r="G5" s="10"/>
      <c r="H5" s="10"/>
      <c r="I5" s="10">
        <v>750.26</v>
      </c>
      <c r="J5" s="10">
        <f>Table25[[#This Row],[Other]]+Table25[[#This Row],[Drainage and stormwater management]]+Table25[[#This Row],[Community Facilities]]+Table25[[#This Row],[Roads and traffic facilities]]+Table25[[#This Row],[Open Space]]</f>
        <v>2813.71</v>
      </c>
      <c r="K5" s="10">
        <v>2813.71</v>
      </c>
      <c r="L5" s="10"/>
      <c r="M5" s="10"/>
      <c r="N5" s="10"/>
      <c r="O5" s="10"/>
      <c r="P5" s="10">
        <f>Table25[[#This Row],[Monetary amount received]]+Table25[[#This Row],[Material public benefit received value (Works in kind)]]+Table25[[#This Row],[Land dedicated value]]</f>
        <v>2813.71</v>
      </c>
      <c r="Q5" s="6"/>
    </row>
    <row r="6" spans="1:17" ht="72" x14ac:dyDescent="0.3">
      <c r="A6" t="s">
        <v>4</v>
      </c>
      <c r="B6" t="s">
        <v>2</v>
      </c>
      <c r="C6" s="3">
        <v>44341</v>
      </c>
      <c r="D6" s="4" t="s">
        <v>5</v>
      </c>
      <c r="E6" s="12">
        <v>13287.62</v>
      </c>
      <c r="F6" s="12">
        <v>17457.2</v>
      </c>
      <c r="G6" s="12">
        <v>0</v>
      </c>
      <c r="H6" s="12">
        <v>4563.12</v>
      </c>
      <c r="I6" s="12">
        <v>1125.58</v>
      </c>
      <c r="J6" s="12">
        <f>Table25[[#This Row],[Other]]+Table25[[#This Row],[Drainage and stormwater management]]+Table25[[#This Row],[Community Facilities]]+Table25[[#This Row],[Roads and traffic facilities]]+Table25[[#This Row],[Open Space]]</f>
        <v>36433.520000000004</v>
      </c>
      <c r="K6" s="12">
        <v>38032.300000000003</v>
      </c>
      <c r="L6" s="12"/>
      <c r="M6" s="12"/>
      <c r="N6" s="12"/>
      <c r="O6" s="12"/>
      <c r="P6" s="12">
        <v>38032.300000000003</v>
      </c>
      <c r="Q6" s="9">
        <v>44714</v>
      </c>
    </row>
    <row r="7" spans="1:17" ht="57.6" x14ac:dyDescent="0.3">
      <c r="A7" t="s">
        <v>114</v>
      </c>
      <c r="B7" t="s">
        <v>52</v>
      </c>
      <c r="C7" s="3">
        <v>44368</v>
      </c>
      <c r="D7" s="4" t="s">
        <v>91</v>
      </c>
      <c r="E7" s="13">
        <v>1808.59</v>
      </c>
      <c r="F7" s="13">
        <v>396.38</v>
      </c>
      <c r="G7" s="10"/>
      <c r="H7" s="10"/>
      <c r="I7" s="10">
        <v>175.25</v>
      </c>
      <c r="J7" s="10">
        <f>Table25[[#This Row],[Other]]+Table25[[#This Row],[Drainage and stormwater management]]+Table25[[#This Row],[Community Facilities]]+Table25[[#This Row],[Roads and traffic facilities]]+Table25[[#This Row],[Open Space]]</f>
        <v>2380.2199999999998</v>
      </c>
      <c r="K7" s="10">
        <v>2380.23</v>
      </c>
      <c r="L7" s="10"/>
      <c r="M7" s="10"/>
      <c r="N7" s="10"/>
      <c r="O7" s="10"/>
      <c r="P7" s="10">
        <f>Table25[[#This Row],[Monetary amount received]]+Table25[[#This Row],[Material public benefit received value (Works in kind)]]+Table25[[#This Row],[Land dedicated value]]</f>
        <v>2380.23</v>
      </c>
      <c r="Q7" s="6"/>
    </row>
    <row r="8" spans="1:17" ht="57.6" x14ac:dyDescent="0.3">
      <c r="A8" t="s">
        <v>98</v>
      </c>
      <c r="B8" t="s">
        <v>52</v>
      </c>
      <c r="C8" s="3">
        <v>44382</v>
      </c>
      <c r="D8" s="4" t="s">
        <v>91</v>
      </c>
      <c r="E8" s="10">
        <v>3952.52</v>
      </c>
      <c r="F8" s="10">
        <v>446.01</v>
      </c>
      <c r="G8" s="10"/>
      <c r="H8" s="10"/>
      <c r="I8" s="10">
        <v>306.68</v>
      </c>
      <c r="J8" s="10">
        <f>Table25[[#This Row],[Other]]+Table25[[#This Row],[Drainage and stormwater management]]+Table25[[#This Row],[Community Facilities]]+Table25[[#This Row],[Roads and traffic facilities]]+Table25[[#This Row],[Open Space]]</f>
        <v>4705.21</v>
      </c>
      <c r="K8" s="10">
        <v>4705.21</v>
      </c>
      <c r="L8" s="10"/>
      <c r="M8" s="10"/>
      <c r="N8" s="10"/>
      <c r="O8" s="10"/>
      <c r="P8" s="10">
        <f>Table25[[#This Row],[Monetary amount received]]+Table25[[#This Row],[Material public benefit received value (Works in kind)]]+Table25[[#This Row],[Land dedicated value]]</f>
        <v>4705.21</v>
      </c>
      <c r="Q8" s="6"/>
    </row>
    <row r="9" spans="1:17" ht="57.6" x14ac:dyDescent="0.3">
      <c r="A9" t="s">
        <v>6</v>
      </c>
      <c r="B9" t="s">
        <v>2</v>
      </c>
      <c r="C9" s="3">
        <v>44407</v>
      </c>
      <c r="D9" s="4" t="s">
        <v>7</v>
      </c>
      <c r="E9" s="12">
        <v>4272.78</v>
      </c>
      <c r="F9" s="12">
        <v>602.11</v>
      </c>
      <c r="G9" s="12">
        <v>0</v>
      </c>
      <c r="H9" s="12">
        <v>0</v>
      </c>
      <c r="I9" s="12">
        <v>414.03</v>
      </c>
      <c r="J9" s="12">
        <f>Table25[[#This Row],[Other]]+Table25[[#This Row],[Drainage and stormwater management]]+Table25[[#This Row],[Community Facilities]]+Table25[[#This Row],[Roads and traffic facilities]]+Table25[[#This Row],[Open Space]]</f>
        <v>5288.92</v>
      </c>
      <c r="K9" s="12">
        <v>5288.92</v>
      </c>
      <c r="L9" s="12"/>
      <c r="M9" s="12"/>
      <c r="N9" s="12"/>
      <c r="O9" s="12"/>
      <c r="P9" s="12">
        <f>Table25[[#This Row],[Monetary amount received]]+Table25[[#This Row],[Material public benefit received value (Works in kind)]]+Table25[[#This Row],[Land dedicated value]]</f>
        <v>5288.92</v>
      </c>
      <c r="Q9" s="9">
        <v>44714</v>
      </c>
    </row>
    <row r="10" spans="1:17" ht="57.6" x14ac:dyDescent="0.3">
      <c r="A10" t="s">
        <v>135</v>
      </c>
      <c r="B10" t="s">
        <v>52</v>
      </c>
      <c r="C10" s="3">
        <v>44463</v>
      </c>
      <c r="D10" s="4" t="s">
        <v>91</v>
      </c>
      <c r="E10" s="10">
        <v>1833.46</v>
      </c>
      <c r="F10" s="10">
        <v>258.37</v>
      </c>
      <c r="G10" s="10"/>
      <c r="H10" s="10"/>
      <c r="I10" s="10">
        <v>177.66</v>
      </c>
      <c r="J10" s="10">
        <f>Table25[[#This Row],[Other]]+Table25[[#This Row],[Drainage and stormwater management]]+Table25[[#This Row],[Community Facilities]]+Table25[[#This Row],[Roads and traffic facilities]]+Table25[[#This Row],[Open Space]]</f>
        <v>2269.4899999999998</v>
      </c>
      <c r="K10" s="10">
        <v>2269.4899999999998</v>
      </c>
      <c r="L10" s="10"/>
      <c r="M10" s="10"/>
      <c r="N10" s="10"/>
      <c r="O10" s="10"/>
      <c r="P10" s="10">
        <f>Table25[[#This Row],[Monetary amount received]]+Table25[[#This Row],[Material public benefit received value (Works in kind)]]+Table25[[#This Row],[Land dedicated value]]</f>
        <v>2269.4899999999998</v>
      </c>
      <c r="Q10" s="6"/>
    </row>
    <row r="11" spans="1:17" ht="86.4" x14ac:dyDescent="0.3">
      <c r="A11" t="s">
        <v>118</v>
      </c>
      <c r="B11" t="s">
        <v>52</v>
      </c>
      <c r="C11" s="3">
        <v>44483</v>
      </c>
      <c r="D11" s="4" t="s">
        <v>119</v>
      </c>
      <c r="E11" s="10">
        <v>10011.84</v>
      </c>
      <c r="F11" s="10">
        <v>14475.35</v>
      </c>
      <c r="G11" s="10"/>
      <c r="H11" s="10"/>
      <c r="I11" s="10">
        <v>876.26</v>
      </c>
      <c r="J11" s="10">
        <f>Table25[[#This Row],[Other]]+Table25[[#This Row],[Drainage and stormwater management]]+Table25[[#This Row],[Community Facilities]]+Table25[[#This Row],[Roads and traffic facilities]]+Table25[[#This Row],[Open Space]]</f>
        <v>25363.45</v>
      </c>
      <c r="K11" s="10">
        <v>25363.45</v>
      </c>
      <c r="L11" s="10"/>
      <c r="M11" s="10"/>
      <c r="N11" s="10"/>
      <c r="O11" s="10"/>
      <c r="P11" s="10">
        <f>Table25[[#This Row],[Monetary amount received]]+Table25[[#This Row],[Material public benefit received value (Works in kind)]]+Table25[[#This Row],[Land dedicated value]]</f>
        <v>25363.45</v>
      </c>
      <c r="Q11" s="6"/>
    </row>
    <row r="12" spans="1:17" ht="57.6" x14ac:dyDescent="0.3">
      <c r="A12" t="s">
        <v>112</v>
      </c>
      <c r="B12" t="s">
        <v>52</v>
      </c>
      <c r="C12" s="3">
        <v>44496</v>
      </c>
      <c r="D12" s="4" t="s">
        <v>91</v>
      </c>
      <c r="E12" s="10">
        <v>1808.59</v>
      </c>
      <c r="F12" s="10">
        <v>254.86</v>
      </c>
      <c r="G12" s="10"/>
      <c r="H12" s="10"/>
      <c r="I12" s="10">
        <v>175.25</v>
      </c>
      <c r="J12" s="10">
        <f>Table25[[#This Row],[Other]]+Table25[[#This Row],[Drainage and stormwater management]]+Table25[[#This Row],[Community Facilities]]+Table25[[#This Row],[Roads and traffic facilities]]+Table25[[#This Row],[Open Space]]</f>
        <v>2238.6999999999998</v>
      </c>
      <c r="K12" s="10">
        <v>2238.6999999999998</v>
      </c>
      <c r="L12" s="10"/>
      <c r="M12" s="10"/>
      <c r="N12" s="10"/>
      <c r="O12" s="10"/>
      <c r="P12" s="10">
        <f>Table25[[#This Row],[Monetary amount received]]+Table25[[#This Row],[Material public benefit received value (Works in kind)]]+Table25[[#This Row],[Land dedicated value]]</f>
        <v>2238.6999999999998</v>
      </c>
      <c r="Q12" s="6"/>
    </row>
    <row r="13" spans="1:17" ht="72" x14ac:dyDescent="0.3">
      <c r="A13" t="s">
        <v>128</v>
      </c>
      <c r="B13" t="s">
        <v>52</v>
      </c>
      <c r="C13" s="3">
        <v>44502</v>
      </c>
      <c r="D13" s="4" t="s">
        <v>123</v>
      </c>
      <c r="E13" s="10">
        <v>12581.63</v>
      </c>
      <c r="F13" s="10">
        <v>1419.72</v>
      </c>
      <c r="G13" s="10"/>
      <c r="H13" s="10"/>
      <c r="I13" s="10">
        <v>976.44</v>
      </c>
      <c r="J13" s="10">
        <f>Table25[[#This Row],[Other]]+Table25[[#This Row],[Drainage and stormwater management]]+Table25[[#This Row],[Community Facilities]]+Table25[[#This Row],[Roads and traffic facilities]]+Table25[[#This Row],[Open Space]]</f>
        <v>14977.789999999999</v>
      </c>
      <c r="K13" s="10">
        <v>14977.79</v>
      </c>
      <c r="L13" s="10"/>
      <c r="M13" s="10"/>
      <c r="N13" s="10"/>
      <c r="O13" s="10"/>
      <c r="P13" s="10">
        <f>Table25[[#This Row],[Monetary amount received]]+Table25[[#This Row],[Material public benefit received value (Works in kind)]]+Table25[[#This Row],[Land dedicated value]]</f>
        <v>14977.79</v>
      </c>
      <c r="Q13" s="6"/>
    </row>
    <row r="14" spans="1:17" ht="57.6" x14ac:dyDescent="0.3">
      <c r="A14" t="s">
        <v>130</v>
      </c>
      <c r="B14" t="s">
        <v>52</v>
      </c>
      <c r="C14" s="3">
        <v>44607</v>
      </c>
      <c r="D14" s="4" t="s">
        <v>91</v>
      </c>
      <c r="E14" s="10">
        <v>6875.48</v>
      </c>
      <c r="F14" s="10">
        <v>968.88</v>
      </c>
      <c r="G14" s="10"/>
      <c r="H14" s="10"/>
      <c r="I14" s="10">
        <v>666.23</v>
      </c>
      <c r="J14" s="10">
        <f>Table25[[#This Row],[Other]]+Table25[[#This Row],[Drainage and stormwater management]]+Table25[[#This Row],[Community Facilities]]+Table25[[#This Row],[Roads and traffic facilities]]+Table25[[#This Row],[Open Space]]</f>
        <v>8510.59</v>
      </c>
      <c r="K14" s="10">
        <v>4197.57</v>
      </c>
      <c r="L14" s="10"/>
      <c r="M14" s="10"/>
      <c r="N14" s="10"/>
      <c r="O14" s="10"/>
      <c r="P14" s="10">
        <f>Table25[[#This Row],[Monetary amount received]]+Table25[[#This Row],[Material public benefit received value (Works in kind)]]+Table25[[#This Row],[Land dedicated value]]</f>
        <v>4197.57</v>
      </c>
      <c r="Q14" s="6"/>
    </row>
    <row r="15" spans="1:17" ht="57.6" x14ac:dyDescent="0.3">
      <c r="A15" t="s">
        <v>25</v>
      </c>
      <c r="B15" t="s">
        <v>2</v>
      </c>
      <c r="C15" s="3">
        <v>44622</v>
      </c>
      <c r="D15" s="4" t="s">
        <v>7</v>
      </c>
      <c r="E15" s="10">
        <v>4272.78</v>
      </c>
      <c r="F15" s="10">
        <v>936.44</v>
      </c>
      <c r="G15" s="10"/>
      <c r="H15" s="10"/>
      <c r="I15" s="10">
        <v>413.03</v>
      </c>
      <c r="J15" s="10">
        <f>Table25[[#This Row],[Other]]+Table25[[#This Row],[Drainage and stormwater management]]+Table25[[#This Row],[Community Facilities]]+Table25[[#This Row],[Roads and traffic facilities]]+Table25[[#This Row],[Open Space]]</f>
        <v>5622.25</v>
      </c>
      <c r="K15" s="10">
        <v>5622.25</v>
      </c>
      <c r="L15" s="10"/>
      <c r="M15" s="10"/>
      <c r="N15" s="10"/>
      <c r="O15" s="10"/>
      <c r="P15" s="10">
        <f>Table25[[#This Row],[Monetary amount received]]+Table25[[#This Row],[Material public benefit received value (Works in kind)]]+Table25[[#This Row],[Land dedicated value]]</f>
        <v>5622.25</v>
      </c>
      <c r="Q15" s="8">
        <v>44771</v>
      </c>
    </row>
    <row r="16" spans="1:17" ht="57.6" x14ac:dyDescent="0.3">
      <c r="A16" t="s">
        <v>24</v>
      </c>
      <c r="B16" t="s">
        <v>2</v>
      </c>
      <c r="C16" s="3">
        <v>44622</v>
      </c>
      <c r="D16" s="4" t="s">
        <v>7</v>
      </c>
      <c r="E16" s="10">
        <v>1709.1</v>
      </c>
      <c r="F16" s="10">
        <v>374.58</v>
      </c>
      <c r="G16" s="10"/>
      <c r="H16" s="10"/>
      <c r="I16" s="10">
        <v>165.62</v>
      </c>
      <c r="J16" s="10">
        <f>Table25[[#This Row],[Other]]+Table25[[#This Row],[Drainage and stormwater management]]+Table25[[#This Row],[Community Facilities]]+Table25[[#This Row],[Roads and traffic facilities]]+Table25[[#This Row],[Open Space]]</f>
        <v>2249.3000000000002</v>
      </c>
      <c r="K16" s="10">
        <v>2249.3000000000002</v>
      </c>
      <c r="L16" s="10"/>
      <c r="M16" s="10"/>
      <c r="N16" s="10"/>
      <c r="O16" s="10"/>
      <c r="P16" s="10">
        <f>Table25[[#This Row],[Monetary amount received]]+Table25[[#This Row],[Material public benefit received value (Works in kind)]]+Table25[[#This Row],[Land dedicated value]]</f>
        <v>2249.3000000000002</v>
      </c>
      <c r="Q16" s="8">
        <v>44770</v>
      </c>
    </row>
    <row r="17" spans="1:17" ht="57.6" x14ac:dyDescent="0.3">
      <c r="A17" t="s">
        <v>115</v>
      </c>
      <c r="B17" t="s">
        <v>52</v>
      </c>
      <c r="C17" s="3">
        <v>44756</v>
      </c>
      <c r="D17" s="4" t="s">
        <v>91</v>
      </c>
      <c r="E17" s="10">
        <v>12434.07</v>
      </c>
      <c r="F17" s="10">
        <v>3078.94</v>
      </c>
      <c r="G17" s="10"/>
      <c r="H17" s="10"/>
      <c r="I17" s="10">
        <v>1204.83</v>
      </c>
      <c r="J17" s="10">
        <f>Table25[[#This Row],[Other]]+Table25[[#This Row],[Drainage and stormwater management]]+Table25[[#This Row],[Community Facilities]]+Table25[[#This Row],[Roads and traffic facilities]]+Table25[[#This Row],[Open Space]]</f>
        <v>16717.84</v>
      </c>
      <c r="K17" s="10">
        <v>16717.84</v>
      </c>
      <c r="L17" s="10"/>
      <c r="M17" s="10"/>
      <c r="N17" s="10"/>
      <c r="O17" s="10"/>
      <c r="P17" s="10">
        <f>Table25[[#This Row],[Monetary amount received]]+Table25[[#This Row],[Material public benefit received value (Works in kind)]]+Table25[[#This Row],[Land dedicated value]]</f>
        <v>16717.84</v>
      </c>
      <c r="Q17" s="6"/>
    </row>
    <row r="18" spans="1:17" ht="86.4" x14ac:dyDescent="0.3">
      <c r="A18" t="s">
        <v>132</v>
      </c>
      <c r="B18" t="s">
        <v>52</v>
      </c>
      <c r="C18" s="3">
        <v>44795</v>
      </c>
      <c r="D18" s="4" t="s">
        <v>133</v>
      </c>
      <c r="E18" s="10">
        <v>21401.27</v>
      </c>
      <c r="F18" s="10">
        <v>32432.44</v>
      </c>
      <c r="G18" s="10"/>
      <c r="H18" s="10"/>
      <c r="I18" s="10">
        <v>5102.25</v>
      </c>
      <c r="J18" s="10">
        <f>Table25[[#This Row],[Other]]+Table25[[#This Row],[Drainage and stormwater management]]+Table25[[#This Row],[Community Facilities]]+Table25[[#This Row],[Roads and traffic facilities]]+Table25[[#This Row],[Open Space]]</f>
        <v>58935.960000000006</v>
      </c>
      <c r="K18" s="10">
        <f>19645.33+40000</f>
        <v>59645.33</v>
      </c>
      <c r="L18" s="10"/>
      <c r="M18" s="10"/>
      <c r="N18" s="10"/>
      <c r="O18" s="10"/>
      <c r="P18" s="10">
        <f>Table25[[#This Row],[Monetary amount received]]+Table25[[#This Row],[Material public benefit received value (Works in kind)]]+Table25[[#This Row],[Land dedicated value]]</f>
        <v>59645.33</v>
      </c>
      <c r="Q18" s="8">
        <v>45394</v>
      </c>
    </row>
    <row r="19" spans="1:17" ht="57.6" x14ac:dyDescent="0.3">
      <c r="A19" t="s">
        <v>215</v>
      </c>
      <c r="B19" t="s">
        <v>52</v>
      </c>
      <c r="C19" s="3">
        <v>44537</v>
      </c>
      <c r="D19" s="4" t="s">
        <v>7</v>
      </c>
      <c r="E19" s="10">
        <v>5857.82</v>
      </c>
      <c r="F19" s="10">
        <v>661.02</v>
      </c>
      <c r="G19" s="10"/>
      <c r="H19" s="10"/>
      <c r="I19" s="10">
        <v>454.54</v>
      </c>
      <c r="J19" s="10">
        <f>Table25[[#This Row],[Other]]+Table25[[#This Row],[Drainage and stormwater management]]+Table25[[#This Row],[Community Facilities]]+Table25[[#This Row],[Roads and traffic facilities]]+Table25[[#This Row],[Open Space]]</f>
        <v>6973.3799999999992</v>
      </c>
      <c r="K19" s="10">
        <v>6973.38</v>
      </c>
      <c r="L19" s="10"/>
      <c r="M19" s="10"/>
      <c r="N19" s="10"/>
      <c r="O19" s="10"/>
      <c r="P19" s="10">
        <f>Table25[[#This Row],[Monetary amount received]]+Table25[[#This Row],[Material public benefit received value (Works in kind)]]+Table25[[#This Row],[Land dedicated value]]</f>
        <v>6973.38</v>
      </c>
      <c r="Q19" s="8">
        <v>45299</v>
      </c>
    </row>
    <row r="20" spans="1:17" x14ac:dyDescent="0.3">
      <c r="A20" t="s">
        <v>258</v>
      </c>
      <c r="B20" t="s">
        <v>52</v>
      </c>
      <c r="C20" s="3">
        <v>45400</v>
      </c>
      <c r="D20" t="s">
        <v>250</v>
      </c>
      <c r="E20" s="10"/>
      <c r="F20" s="10"/>
      <c r="G20" s="10"/>
      <c r="H20" s="10"/>
      <c r="I20" s="10">
        <v>2700.5</v>
      </c>
      <c r="J20" s="10">
        <f>Table25[[#This Row],[Other]]+Table25[[#This Row],[Drainage and stormwater management]]+Table25[[#This Row],[Community Facilities]]+Table25[[#This Row],[Roads and traffic facilities]]+Table25[[#This Row],[Open Space]]</f>
        <v>2700.5</v>
      </c>
      <c r="K20" s="10"/>
      <c r="L20" s="10"/>
      <c r="M20" s="10"/>
      <c r="N20" s="10"/>
      <c r="O20" s="10"/>
      <c r="P20" s="10">
        <f>Table25[[#This Row],[Monetary amount received]]</f>
        <v>0</v>
      </c>
      <c r="Q20" s="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45001-5719-4FEB-899F-7331DC4B3A8B}">
  <dimension ref="A1:Q47"/>
  <sheetViews>
    <sheetView zoomScale="80" zoomScaleNormal="80" workbookViewId="0">
      <selection activeCell="A3" sqref="A3"/>
    </sheetView>
  </sheetViews>
  <sheetFormatPr defaultRowHeight="14.4" x14ac:dyDescent="0.3"/>
  <cols>
    <col min="1" max="1" width="14.5546875" customWidth="1"/>
    <col min="2" max="2" width="32" customWidth="1"/>
    <col min="3" max="3" width="14.6640625" customWidth="1"/>
    <col min="4" max="4" width="39.33203125" customWidth="1"/>
    <col min="5" max="5" width="18.88671875" customWidth="1"/>
    <col min="6" max="6" width="18.33203125" customWidth="1"/>
    <col min="7" max="7" width="15.44140625" customWidth="1"/>
    <col min="8" max="8" width="16.109375" customWidth="1"/>
    <col min="9" max="10" width="17.5546875" customWidth="1"/>
    <col min="11" max="11" width="18.109375" customWidth="1"/>
    <col min="12" max="12" width="16.33203125" customWidth="1"/>
    <col min="13" max="13" width="14.5546875" customWidth="1"/>
    <col min="14" max="14" width="16.6640625" customWidth="1"/>
    <col min="15" max="15" width="13.5546875" customWidth="1"/>
    <col min="16" max="16" width="18" customWidth="1"/>
    <col min="17" max="17" width="24.109375" customWidth="1"/>
  </cols>
  <sheetData>
    <row r="1" spans="1:17" ht="54.75" customHeight="1" x14ac:dyDescent="0.3">
      <c r="A1" s="5" t="s">
        <v>84</v>
      </c>
      <c r="B1" s="5"/>
      <c r="C1" s="5"/>
      <c r="D1" s="5"/>
      <c r="E1" s="5"/>
    </row>
    <row r="2" spans="1:17" ht="46.2" x14ac:dyDescent="0.3">
      <c r="A2" s="23" t="s">
        <v>290</v>
      </c>
      <c r="B2" s="5"/>
      <c r="C2" s="5"/>
      <c r="D2" s="5"/>
      <c r="E2" s="5"/>
    </row>
    <row r="3" spans="1:17" s="2" customFormat="1" ht="71.25" customHeight="1" x14ac:dyDescent="0.3">
      <c r="A3" s="1" t="s">
        <v>159</v>
      </c>
      <c r="B3" s="1" t="s">
        <v>157</v>
      </c>
      <c r="C3" s="1" t="s">
        <v>158</v>
      </c>
      <c r="D3" s="1" t="s">
        <v>0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169</v>
      </c>
      <c r="N3" s="1" t="s">
        <v>168</v>
      </c>
      <c r="O3" s="1" t="s">
        <v>170</v>
      </c>
      <c r="P3" s="1" t="s">
        <v>172</v>
      </c>
      <c r="Q3" s="1" t="s">
        <v>171</v>
      </c>
    </row>
    <row r="4" spans="1:17" x14ac:dyDescent="0.3">
      <c r="A4" t="s">
        <v>53</v>
      </c>
      <c r="B4" t="s">
        <v>2</v>
      </c>
      <c r="C4" s="3">
        <v>36143</v>
      </c>
      <c r="D4" s="4" t="s">
        <v>54</v>
      </c>
      <c r="E4" s="10"/>
      <c r="F4" s="10">
        <f>83317.59+2038.12</f>
        <v>85355.709999999992</v>
      </c>
      <c r="G4" s="10"/>
      <c r="H4" s="10"/>
      <c r="I4" s="10"/>
      <c r="J4" s="10">
        <f>Table234[[#This Row],[Other]]+Table234[[#This Row],[Drainage and stormwater management]]+Table234[[#This Row],[Community Facilities]]+Table234[[#This Row],[Roads and traffic facilities]]+Table234[[#This Row],[Open Space]]</f>
        <v>85355.709999999992</v>
      </c>
      <c r="K4" s="10">
        <f>83317.59+2038.12</f>
        <v>85355.709999999992</v>
      </c>
      <c r="L4" s="10"/>
      <c r="M4" s="10"/>
      <c r="N4" s="10"/>
      <c r="O4" s="10"/>
      <c r="P4" s="10">
        <f>Table234[[#This Row],[Monetary amount received]]+Table234[[#This Row],[Material public benefit received value (Works in kind)]]+Table234[[#This Row],[Land dedicated value]]</f>
        <v>85355.709999999992</v>
      </c>
      <c r="Q4" s="6"/>
    </row>
    <row r="5" spans="1:17" ht="28.8" x14ac:dyDescent="0.3">
      <c r="A5" t="s">
        <v>16</v>
      </c>
      <c r="B5" t="s">
        <v>2</v>
      </c>
      <c r="C5" s="3">
        <v>37631</v>
      </c>
      <c r="D5" s="4" t="s">
        <v>17</v>
      </c>
      <c r="E5" s="12">
        <v>1823.3</v>
      </c>
      <c r="F5" s="12"/>
      <c r="G5" s="12"/>
      <c r="H5" s="12"/>
      <c r="I5" s="12">
        <v>467.18</v>
      </c>
      <c r="J5" s="12">
        <f>Table234[[#This Row],[Other]]+Table234[[#This Row],[Drainage and stormwater management]]+Table234[[#This Row],[Community Facilities]]+Table234[[#This Row],[Roads and traffic facilities]]+Table234[[#This Row],[Open Space]]</f>
        <v>2290.48</v>
      </c>
      <c r="K5" s="10"/>
      <c r="L5" s="10"/>
      <c r="M5" s="10"/>
      <c r="N5" s="10"/>
      <c r="O5" s="10"/>
      <c r="P5" s="10">
        <f>Table234[[#This Row],[Monetary amount received]]+Table234[[#This Row],[Material public benefit received value (Works in kind)]]+Table234[[#This Row],[Land dedicated value]]</f>
        <v>0</v>
      </c>
      <c r="Q5" s="6"/>
    </row>
    <row r="6" spans="1:17" ht="72" x14ac:dyDescent="0.3">
      <c r="A6" t="s">
        <v>188</v>
      </c>
      <c r="B6" t="s">
        <v>2</v>
      </c>
      <c r="C6" s="3">
        <v>39268</v>
      </c>
      <c r="D6" s="4" t="s">
        <v>3</v>
      </c>
      <c r="E6" s="10">
        <v>5577.26</v>
      </c>
      <c r="F6" s="10">
        <v>12210.71</v>
      </c>
      <c r="G6" s="10"/>
      <c r="H6" s="10"/>
      <c r="I6" s="10">
        <v>1998.26</v>
      </c>
      <c r="J6" s="10">
        <f>Table234[[#This Row],[Other]]+Table234[[#This Row],[Drainage and stormwater management]]+Table234[[#This Row],[Community Facilities]]+Table234[[#This Row],[Roads and traffic facilities]]+Table234[[#This Row],[Open Space]]</f>
        <v>19786.23</v>
      </c>
      <c r="K6" s="10">
        <v>27104.71</v>
      </c>
      <c r="L6" s="10"/>
      <c r="M6" s="10"/>
      <c r="N6" s="10"/>
      <c r="O6" s="10"/>
      <c r="P6" s="10">
        <f>Table234[[#This Row],[Monetary amount received]]+Table234[[#This Row],[Material public benefit received value (Works in kind)]]+Table234[[#This Row],[Land dedicated value]]</f>
        <v>27104.71</v>
      </c>
      <c r="Q6" s="8">
        <v>44754</v>
      </c>
    </row>
    <row r="7" spans="1:17" ht="72" x14ac:dyDescent="0.3">
      <c r="A7" t="s">
        <v>60</v>
      </c>
      <c r="B7" t="s">
        <v>52</v>
      </c>
      <c r="C7" s="3">
        <v>39477</v>
      </c>
      <c r="D7" s="4" t="s">
        <v>61</v>
      </c>
      <c r="E7" s="10">
        <v>13614.75</v>
      </c>
      <c r="F7" s="10">
        <v>2346.81</v>
      </c>
      <c r="G7" s="10"/>
      <c r="H7" s="10"/>
      <c r="I7" s="10">
        <v>1985.06</v>
      </c>
      <c r="J7" s="10">
        <f>Table234[[#This Row],[Other]]+Table234[[#This Row],[Drainage and stormwater management]]+Table234[[#This Row],[Community Facilities]]+Table234[[#This Row],[Roads and traffic facilities]]+Table234[[#This Row],[Open Space]]</f>
        <v>17946.62</v>
      </c>
      <c r="K7" s="10">
        <v>19004.73</v>
      </c>
      <c r="L7" s="10"/>
      <c r="M7" s="10"/>
      <c r="N7" s="10"/>
      <c r="O7" s="10"/>
      <c r="P7" s="10">
        <f>Table234[[#This Row],[Monetary amount received]]+Table234[[#This Row],[Material public benefit received value (Works in kind)]]+Table234[[#This Row],[Land dedicated value]]</f>
        <v>19004.73</v>
      </c>
      <c r="Q7" s="8">
        <v>44845</v>
      </c>
    </row>
    <row r="8" spans="1:17" ht="57.6" x14ac:dyDescent="0.3">
      <c r="A8" t="s">
        <v>111</v>
      </c>
      <c r="B8" t="s">
        <v>52</v>
      </c>
      <c r="C8" s="3">
        <v>42171</v>
      </c>
      <c r="D8" s="4" t="s">
        <v>91</v>
      </c>
      <c r="E8" s="10">
        <v>103776.40000000001</v>
      </c>
      <c r="F8" s="10">
        <v>22744.12</v>
      </c>
      <c r="G8" s="10"/>
      <c r="H8" s="10"/>
      <c r="I8" s="10">
        <v>16406.04</v>
      </c>
      <c r="J8" s="10">
        <f>Table234[[#This Row],[Other]]+Table234[[#This Row],[Drainage and stormwater management]]+Table234[[#This Row],[Community Facilities]]+Table234[[#This Row],[Roads and traffic facilities]]+Table234[[#This Row],[Open Space]]</f>
        <v>142926.56</v>
      </c>
      <c r="K8" s="10">
        <v>147559.34</v>
      </c>
      <c r="L8" s="10"/>
      <c r="M8" s="10"/>
      <c r="N8" s="10"/>
      <c r="O8" s="10"/>
      <c r="P8" s="10">
        <f>Table234[[#This Row],[Monetary amount received]]+Table234[[#This Row],[Material public benefit received value (Works in kind)]]+Table234[[#This Row],[Land dedicated value]]</f>
        <v>147559.34</v>
      </c>
      <c r="Q8" s="6"/>
    </row>
    <row r="9" spans="1:17" ht="72" x14ac:dyDescent="0.3">
      <c r="A9" t="s">
        <v>46</v>
      </c>
      <c r="B9" t="s">
        <v>2</v>
      </c>
      <c r="C9" s="3">
        <v>42201</v>
      </c>
      <c r="D9" s="4" t="s">
        <v>26</v>
      </c>
      <c r="E9" s="10">
        <v>5812.11</v>
      </c>
      <c r="F9" s="10">
        <v>2352.8000000000002</v>
      </c>
      <c r="G9" s="10">
        <v>1013.69</v>
      </c>
      <c r="H9" s="10"/>
      <c r="I9" s="10">
        <v>598.76</v>
      </c>
      <c r="J9" s="10">
        <f>Table234[[#This Row],[Other]]+Table234[[#This Row],[Drainage and stormwater management]]+Table234[[#This Row],[Community Facilities]]+Table234[[#This Row],[Roads and traffic facilities]]+Table234[[#This Row],[Open Space]]</f>
        <v>9777.36</v>
      </c>
      <c r="K9" s="10">
        <v>11454</v>
      </c>
      <c r="L9" s="10"/>
      <c r="M9" s="10"/>
      <c r="N9" s="10"/>
      <c r="O9" s="10"/>
      <c r="P9" s="10">
        <f>Table234[[#This Row],[Monetary amount received]]+Table234[[#This Row],[Material public benefit received value (Works in kind)]]+Table234[[#This Row],[Land dedicated value]]</f>
        <v>11454</v>
      </c>
      <c r="Q9" s="8">
        <v>44816</v>
      </c>
    </row>
    <row r="10" spans="1:17" ht="72" x14ac:dyDescent="0.3">
      <c r="A10" t="s">
        <v>145</v>
      </c>
      <c r="B10" t="s">
        <v>52</v>
      </c>
      <c r="C10" s="3">
        <v>42208</v>
      </c>
      <c r="D10" s="4" t="s">
        <v>144</v>
      </c>
      <c r="E10" s="10">
        <v>2955.17</v>
      </c>
      <c r="F10" s="10">
        <v>15461.61</v>
      </c>
      <c r="G10" s="10"/>
      <c r="H10" s="10"/>
      <c r="I10" s="10">
        <v>1583.22</v>
      </c>
      <c r="J10" s="10">
        <f>Table234[[#This Row],[Other]]+Table234[[#This Row],[Drainage and stormwater management]]+Table234[[#This Row],[Community Facilities]]+Table234[[#This Row],[Roads and traffic facilities]]+Table234[[#This Row],[Open Space]]</f>
        <v>20000</v>
      </c>
      <c r="K10" s="10">
        <v>20000</v>
      </c>
      <c r="L10" s="10"/>
      <c r="M10" s="10"/>
      <c r="N10" s="10"/>
      <c r="O10" s="10"/>
      <c r="P10" s="10">
        <f>Table234[[#This Row],[Monetary amount received]]+Table234[[#This Row],[Material public benefit received value (Works in kind)]]+Table234[[#This Row],[Land dedicated value]]</f>
        <v>20000</v>
      </c>
      <c r="Q10" s="8">
        <v>45138</v>
      </c>
    </row>
    <row r="11" spans="1:17" ht="72" x14ac:dyDescent="0.3">
      <c r="A11" t="s">
        <v>148</v>
      </c>
      <c r="B11" t="s">
        <v>52</v>
      </c>
      <c r="C11" s="3">
        <v>42557</v>
      </c>
      <c r="D11" s="4" t="s">
        <v>186</v>
      </c>
      <c r="E11" s="10">
        <v>357121.86</v>
      </c>
      <c r="F11" s="10">
        <v>401857.34</v>
      </c>
      <c r="G11" s="10"/>
      <c r="H11" s="10"/>
      <c r="I11" s="10">
        <v>38770.46</v>
      </c>
      <c r="J11" s="10">
        <f>Table234[[#This Row],[Other]]+Table234[[#This Row],[Drainage and stormwater management]]+Table234[[#This Row],[Community Facilities]]+Table234[[#This Row],[Roads and traffic facilities]]+Table234[[#This Row],[Open Space]]</f>
        <v>797749.66</v>
      </c>
      <c r="K11" s="10">
        <v>251325.35</v>
      </c>
      <c r="L11" s="10"/>
      <c r="M11" s="10"/>
      <c r="N11" s="10"/>
      <c r="O11" s="10"/>
      <c r="P11" s="10">
        <f>Table234[[#This Row],[Monetary amount received]]+Table234[[#This Row],[Material public benefit received value (Works in kind)]]+Table234[[#This Row],[Land dedicated value]]</f>
        <v>251325.35</v>
      </c>
      <c r="Q11" s="7"/>
    </row>
    <row r="12" spans="1:17" ht="96" customHeight="1" x14ac:dyDescent="0.3">
      <c r="A12" s="4" t="s">
        <v>189</v>
      </c>
      <c r="B12" t="s">
        <v>52</v>
      </c>
      <c r="C12" s="3">
        <v>42783</v>
      </c>
      <c r="D12" s="4" t="s">
        <v>177</v>
      </c>
      <c r="E12" s="10">
        <v>418353.66000000003</v>
      </c>
      <c r="F12" s="10">
        <v>1181300.76</v>
      </c>
      <c r="G12" s="10"/>
      <c r="H12" s="10"/>
      <c r="I12">
        <v>115350.48000000001</v>
      </c>
      <c r="J12" s="10">
        <f>Table234[[#This Row],[Other]]+Table234[[#This Row],[Drainage and stormwater management]]+Table234[[#This Row],[Community Facilities]]+Table234[[#This Row],[Roads and traffic facilities]]+Table234[[#This Row],[Open Space]]</f>
        <v>1715004.9</v>
      </c>
      <c r="K12" s="10">
        <f>843751.58+62512.33+177696.89+21618.18+705560.73</f>
        <v>1811139.7099999997</v>
      </c>
      <c r="L12" s="10"/>
      <c r="M12" s="10"/>
      <c r="N12" s="10"/>
      <c r="O12" s="10"/>
      <c r="P12" s="10">
        <f>Table234[[#This Row],[Monetary amount received]]+Table234[[#This Row],[Material public benefit received value (Works in kind)]]+Table234[[#This Row],[Land dedicated value]]</f>
        <v>1811139.7099999997</v>
      </c>
      <c r="Q12" s="8">
        <v>44861</v>
      </c>
    </row>
    <row r="13" spans="1:17" ht="72" x14ac:dyDescent="0.3">
      <c r="A13" s="4" t="s">
        <v>190</v>
      </c>
      <c r="B13" t="s">
        <v>52</v>
      </c>
      <c r="C13" s="3">
        <v>42892</v>
      </c>
      <c r="D13" s="4" t="s">
        <v>176</v>
      </c>
      <c r="E13" s="10">
        <v>37020.67</v>
      </c>
      <c r="F13" s="10">
        <v>5572.18</v>
      </c>
      <c r="G13" s="10"/>
      <c r="H13" s="10"/>
      <c r="I13" s="10">
        <v>2043.05</v>
      </c>
      <c r="J13" s="10">
        <f>Table234[[#This Row],[Other]]+Table234[[#This Row],[Drainage and stormwater management]]+Table234[[#This Row],[Community Facilities]]+Table234[[#This Row],[Roads and traffic facilities]]+Table234[[#This Row],[Open Space]]</f>
        <v>44635.9</v>
      </c>
      <c r="K13" s="10">
        <v>44635.9</v>
      </c>
      <c r="L13" s="10"/>
      <c r="M13" s="10"/>
      <c r="N13" s="10"/>
      <c r="O13" s="10"/>
      <c r="P13" s="10">
        <f>Table234[[#This Row],[Monetary amount received]]+Table234[[#This Row],[Material public benefit received value (Works in kind)]]+Table234[[#This Row],[Land dedicated value]]</f>
        <v>44635.9</v>
      </c>
      <c r="Q13" s="8">
        <v>45090</v>
      </c>
    </row>
    <row r="14" spans="1:17" ht="57.6" x14ac:dyDescent="0.3">
      <c r="A14" t="s">
        <v>47</v>
      </c>
      <c r="B14" t="s">
        <v>2</v>
      </c>
      <c r="C14" s="3">
        <v>42961</v>
      </c>
      <c r="D14" s="4" t="s">
        <v>7</v>
      </c>
      <c r="E14" s="10">
        <v>37039.72</v>
      </c>
      <c r="F14" s="10">
        <v>8117.76</v>
      </c>
      <c r="G14" s="10"/>
      <c r="H14" s="10"/>
      <c r="I14" s="10">
        <v>5855.6</v>
      </c>
      <c r="J14" s="10">
        <f>Table234[[#This Row],[Other]]+Table234[[#This Row],[Drainage and stormwater management]]+Table234[[#This Row],[Community Facilities]]+Table234[[#This Row],[Roads and traffic facilities]]+Table234[[#This Row],[Open Space]]</f>
        <v>51013.08</v>
      </c>
      <c r="K14" s="10">
        <v>57612.92</v>
      </c>
      <c r="L14" s="10"/>
      <c r="M14" s="10"/>
      <c r="N14" s="10"/>
      <c r="O14" s="10"/>
      <c r="P14" s="10">
        <f>Table234[[#This Row],[Monetary amount received]]+Table234[[#This Row],[Material public benefit received value (Works in kind)]]+Table234[[#This Row],[Land dedicated value]]</f>
        <v>57612.92</v>
      </c>
      <c r="Q14" s="8">
        <v>44817</v>
      </c>
    </row>
    <row r="15" spans="1:17" ht="72" x14ac:dyDescent="0.3">
      <c r="A15" s="4" t="s">
        <v>191</v>
      </c>
      <c r="B15" t="s">
        <v>52</v>
      </c>
      <c r="C15" s="3">
        <v>42971</v>
      </c>
      <c r="D15" s="4" t="s">
        <v>187</v>
      </c>
      <c r="E15" s="10">
        <f>4366.34+372242.36+393390.93+26198.07</f>
        <v>796197.7</v>
      </c>
      <c r="F15" s="10">
        <f>657.2+89128.59+86216.48+3943.24</f>
        <v>179945.50999999998</v>
      </c>
      <c r="G15" s="10"/>
      <c r="H15" s="10"/>
      <c r="I15" s="10">
        <f>240.97+248847.89+51882.85+7499.63+54692.51+1445.8</f>
        <v>364609.65</v>
      </c>
      <c r="J15" s="10">
        <f>Table234[[#This Row],[Other]]+Table234[[#This Row],[Drainage and stormwater management]]+Table234[[#This Row],[Community Facilities]]+Table234[[#This Row],[Roads and traffic facilities]]+Table234[[#This Row],[Open Space]]</f>
        <v>1340752.8599999999</v>
      </c>
      <c r="K15" s="10">
        <f>3011.51+341751.69+2397.95+34622.14+2397.95+10941.4+157973.44+21962.81+1521.15+208.6+7499.63+86216.48+393390.93+54692.51+31587.11+109985.31</f>
        <v>1260160.6100000003</v>
      </c>
      <c r="L15" s="10"/>
      <c r="M15" s="10"/>
      <c r="N15" s="10"/>
      <c r="O15" s="10"/>
      <c r="P15" s="10">
        <f>Table234[[#This Row],[Monetary amount received]]+Table234[[#This Row],[Material public benefit received value (Works in kind)]]+Table234[[#This Row],[Land dedicated value]]</f>
        <v>1260160.6100000003</v>
      </c>
      <c r="Q15" s="6"/>
    </row>
    <row r="16" spans="1:17" ht="57.6" x14ac:dyDescent="0.3">
      <c r="A16" t="s">
        <v>155</v>
      </c>
      <c r="B16" t="s">
        <v>52</v>
      </c>
      <c r="C16" s="3">
        <v>43028</v>
      </c>
      <c r="D16" s="4" t="s">
        <v>91</v>
      </c>
      <c r="E16" s="10">
        <v>4628.5600000000004</v>
      </c>
      <c r="F16" s="10">
        <v>1014.42</v>
      </c>
      <c r="G16" s="10"/>
      <c r="H16" s="10"/>
      <c r="I16" s="10">
        <v>731.73</v>
      </c>
      <c r="J16" s="10">
        <f>Table234[[#This Row],[Other]]+Table234[[#This Row],[Drainage and stormwater management]]+Table234[[#This Row],[Community Facilities]]+Table234[[#This Row],[Roads and traffic facilities]]+Table234[[#This Row],[Open Space]]</f>
        <v>6374.7100000000009</v>
      </c>
      <c r="K16" s="10"/>
      <c r="L16" s="10"/>
      <c r="M16" s="10"/>
      <c r="N16" s="10"/>
      <c r="O16" s="10"/>
      <c r="P16" s="10"/>
      <c r="Q16" s="6"/>
    </row>
    <row r="17" spans="1:17" ht="72" x14ac:dyDescent="0.3">
      <c r="A17" t="s">
        <v>122</v>
      </c>
      <c r="B17" t="s">
        <v>52</v>
      </c>
      <c r="C17" s="3">
        <v>43153</v>
      </c>
      <c r="D17" s="4" t="s">
        <v>123</v>
      </c>
      <c r="E17" s="10">
        <v>16418</v>
      </c>
      <c r="F17" s="10">
        <v>331.2</v>
      </c>
      <c r="G17" s="10"/>
      <c r="H17" s="10"/>
      <c r="I17" s="10">
        <v>499.84</v>
      </c>
      <c r="J17" s="10">
        <f>Table234[[#This Row],[Other]]+Table234[[#This Row],[Drainage and stormwater management]]+Table234[[#This Row],[Community Facilities]]+Table234[[#This Row],[Roads and traffic facilities]]+Table234[[#This Row],[Open Space]]</f>
        <v>17249.04</v>
      </c>
      <c r="K17" s="10">
        <v>17249.04</v>
      </c>
      <c r="L17" s="10"/>
      <c r="M17" s="10"/>
      <c r="N17" s="10"/>
      <c r="O17" s="10"/>
      <c r="P17" s="10">
        <f>Table234[[#This Row],[Monetary amount received]]+Table234[[#This Row],[Material public benefit received value (Works in kind)]]+Table234[[#This Row],[Land dedicated value]]</f>
        <v>17249.04</v>
      </c>
      <c r="Q17" s="8">
        <v>45017</v>
      </c>
    </row>
    <row r="18" spans="1:17" ht="72" x14ac:dyDescent="0.3">
      <c r="A18" t="s">
        <v>154</v>
      </c>
      <c r="B18" t="s">
        <v>52</v>
      </c>
      <c r="C18" s="3">
        <v>43287</v>
      </c>
      <c r="D18" s="4" t="s">
        <v>96</v>
      </c>
      <c r="E18" s="10">
        <v>66353.14</v>
      </c>
      <c r="F18" s="10">
        <v>349403.67</v>
      </c>
      <c r="G18" s="10"/>
      <c r="H18" s="10"/>
      <c r="I18" s="10">
        <v>24243.19</v>
      </c>
      <c r="J18" s="10">
        <f>Table234[[#This Row],[Other]]+Table234[[#This Row],[Drainage and stormwater management]]+Table234[[#This Row],[Community Facilities]]+Table234[[#This Row],[Roads and traffic facilities]]+Table234[[#This Row],[Open Space]]</f>
        <v>440000</v>
      </c>
      <c r="K18" s="10">
        <v>280000</v>
      </c>
      <c r="L18" s="10"/>
      <c r="M18" s="10"/>
      <c r="N18" s="10"/>
      <c r="O18" s="10"/>
      <c r="P18" s="10">
        <f>Table234[[#This Row],[Monetary amount received]]+Table234[[#This Row],[Material public benefit received value (Works in kind)]]+Table234[[#This Row],[Land dedicated value]]</f>
        <v>280000</v>
      </c>
      <c r="Q18" s="8"/>
    </row>
    <row r="19" spans="1:17" ht="72" x14ac:dyDescent="0.3">
      <c r="A19" t="s">
        <v>136</v>
      </c>
      <c r="B19" t="s">
        <v>52</v>
      </c>
      <c r="C19" s="3">
        <v>43348</v>
      </c>
      <c r="D19" s="4" t="s">
        <v>123</v>
      </c>
      <c r="E19" s="10">
        <v>4900.92</v>
      </c>
      <c r="F19" s="10">
        <v>552.95000000000005</v>
      </c>
      <c r="G19" s="10"/>
      <c r="H19" s="10"/>
      <c r="I19" s="10">
        <v>620.34</v>
      </c>
      <c r="J19" s="10">
        <f>Table234[[#This Row],[Other]]+Table234[[#This Row],[Drainage and stormwater management]]+Table234[[#This Row],[Community Facilities]]+Table234[[#This Row],[Roads and traffic facilities]]+Table234[[#This Row],[Open Space]]</f>
        <v>6074.21</v>
      </c>
      <c r="K19" s="10">
        <v>7094.67</v>
      </c>
      <c r="L19" s="10"/>
      <c r="M19" s="10"/>
      <c r="N19" s="10"/>
      <c r="O19" s="10"/>
      <c r="P19" s="10">
        <f>Table234[[#This Row],[Monetary amount received]]+Table234[[#This Row],[Material public benefit received value (Works in kind)]]+Table234[[#This Row],[Land dedicated value]]</f>
        <v>7094.67</v>
      </c>
      <c r="Q19" s="8">
        <v>45076</v>
      </c>
    </row>
    <row r="20" spans="1:17" ht="72" x14ac:dyDescent="0.3">
      <c r="A20" t="s">
        <v>107</v>
      </c>
      <c r="B20" t="s">
        <v>52</v>
      </c>
      <c r="C20" s="3">
        <v>43348</v>
      </c>
      <c r="D20" s="4" t="s">
        <v>108</v>
      </c>
      <c r="E20" s="10">
        <v>6418.61</v>
      </c>
      <c r="F20" s="10">
        <v>4755.3500000000004</v>
      </c>
      <c r="G20" s="10"/>
      <c r="H20" s="10">
        <v>284.54000000000002</v>
      </c>
      <c r="I20" s="10">
        <v>622.52</v>
      </c>
      <c r="J20" s="10">
        <f>Table234[[#This Row],[Other]]+Table234[[#This Row],[Drainage and stormwater management]]+Table234[[#This Row],[Community Facilities]]+Table234[[#This Row],[Roads and traffic facilities]]+Table234[[#This Row],[Open Space]]</f>
        <v>12081.02</v>
      </c>
      <c r="K20" s="10">
        <v>13871.78</v>
      </c>
      <c r="L20" s="10"/>
      <c r="M20" s="10"/>
      <c r="N20" s="10"/>
      <c r="O20" s="10"/>
      <c r="P20" s="10">
        <f>Table234[[#This Row],[Monetary amount received]]+Table234[[#This Row],[Material public benefit received value (Works in kind)]]+Table234[[#This Row],[Land dedicated value]]</f>
        <v>13871.78</v>
      </c>
      <c r="Q20" s="8">
        <v>44986</v>
      </c>
    </row>
    <row r="21" spans="1:17" ht="57.6" x14ac:dyDescent="0.3">
      <c r="A21" t="s">
        <v>49</v>
      </c>
      <c r="B21" t="s">
        <v>52</v>
      </c>
      <c r="C21" s="3">
        <v>43391</v>
      </c>
      <c r="D21" s="4" t="s">
        <v>7</v>
      </c>
      <c r="E21" s="10">
        <v>34652.019999999997</v>
      </c>
      <c r="F21" s="10">
        <v>7594.5</v>
      </c>
      <c r="G21" s="10"/>
      <c r="H21" s="10"/>
      <c r="I21" s="10">
        <v>5478.16</v>
      </c>
      <c r="J21" s="10">
        <f>Table234[[#This Row],[Other]]+Table234[[#This Row],[Drainage and stormwater management]]+Table234[[#This Row],[Community Facilities]]+Table234[[#This Row],[Roads and traffic facilities]]+Table234[[#This Row],[Open Space]]</f>
        <v>47724.679999999993</v>
      </c>
      <c r="K21" s="10">
        <v>52622.73</v>
      </c>
      <c r="L21" s="10"/>
      <c r="M21" s="10"/>
      <c r="N21" s="10"/>
      <c r="O21" s="10"/>
      <c r="P21" s="10">
        <f>Table234[[#This Row],[Monetary amount received]]+Table234[[#This Row],[Material public benefit received value (Works in kind)]]+Table234[[#This Row],[Land dedicated value]]</f>
        <v>52622.73</v>
      </c>
      <c r="Q21" s="8">
        <v>44817</v>
      </c>
    </row>
    <row r="22" spans="1:17" ht="57.6" x14ac:dyDescent="0.3">
      <c r="A22" t="s">
        <v>27</v>
      </c>
      <c r="B22" t="s">
        <v>52</v>
      </c>
      <c r="C22" s="3">
        <v>43496</v>
      </c>
      <c r="D22" s="4" t="s">
        <v>7</v>
      </c>
      <c r="E22" s="10">
        <v>21334.48</v>
      </c>
      <c r="F22" s="10">
        <v>4677.9799999999996</v>
      </c>
      <c r="G22" s="10"/>
      <c r="H22" s="10"/>
      <c r="I22" s="10">
        <v>3374.37</v>
      </c>
      <c r="J22" s="10">
        <f>Table234[[#This Row],[Other]]+Table234[[#This Row],[Drainage and stormwater management]]+Table234[[#This Row],[Community Facilities]]+Table234[[#This Row],[Roads and traffic facilities]]+Table234[[#This Row],[Open Space]]</f>
        <v>29386.829999999998</v>
      </c>
      <c r="K22" s="10">
        <v>31555.78</v>
      </c>
      <c r="L22" s="10"/>
      <c r="M22" s="10"/>
      <c r="N22" s="10"/>
      <c r="O22" s="10"/>
      <c r="P22" s="10">
        <f>Table234[[#This Row],[Monetary amount received]]+Table234[[#This Row],[Material public benefit received value (Works in kind)]]+Table234[[#This Row],[Land dedicated value]]</f>
        <v>31555.78</v>
      </c>
      <c r="Q22" s="8">
        <v>44781</v>
      </c>
    </row>
    <row r="23" spans="1:17" ht="72" x14ac:dyDescent="0.3">
      <c r="A23" s="4" t="s">
        <v>192</v>
      </c>
      <c r="B23" t="s">
        <v>2</v>
      </c>
      <c r="C23" s="3">
        <v>43557</v>
      </c>
      <c r="D23" s="4" t="s">
        <v>26</v>
      </c>
      <c r="E23" s="10">
        <v>40799.480000000003</v>
      </c>
      <c r="F23" s="10">
        <v>16516.07</v>
      </c>
      <c r="G23" s="10">
        <v>7115.87</v>
      </c>
      <c r="H23" s="10"/>
      <c r="I23" s="10">
        <v>4471.03</v>
      </c>
      <c r="J23" s="10">
        <f>Table234[[#This Row],[Other]]+Table234[[#This Row],[Drainage and stormwater management]]+Table234[[#This Row],[Community Facilities]]+Table234[[#This Row],[Roads and traffic facilities]]+Table234[[#This Row],[Open Space]]</f>
        <v>68902.450000000012</v>
      </c>
      <c r="K23" s="10">
        <v>68902.45</v>
      </c>
      <c r="L23" s="10"/>
      <c r="M23" s="10"/>
      <c r="N23" s="10"/>
      <c r="O23" s="10"/>
      <c r="P23" s="10">
        <f>Table234[[#This Row],[Monetary amount received]]+Table234[[#This Row],[Material public benefit received value (Works in kind)]]+Table234[[#This Row],[Land dedicated value]]</f>
        <v>68902.45</v>
      </c>
      <c r="Q23" s="8">
        <v>44781</v>
      </c>
    </row>
    <row r="24" spans="1:17" ht="72" x14ac:dyDescent="0.3">
      <c r="A24" t="s">
        <v>37</v>
      </c>
      <c r="B24" t="s">
        <v>2</v>
      </c>
      <c r="C24" s="3">
        <v>43566</v>
      </c>
      <c r="D24" s="4" t="s">
        <v>26</v>
      </c>
      <c r="E24" s="10">
        <v>184416.73</v>
      </c>
      <c r="F24" s="10">
        <v>279472.86</v>
      </c>
      <c r="G24" s="10">
        <v>32164.21</v>
      </c>
      <c r="H24" s="10"/>
      <c r="I24" s="10">
        <v>18998.86</v>
      </c>
      <c r="J24" s="10">
        <f>Table234[[#This Row],[Other]]+Table234[[#This Row],[Drainage and stormwater management]]+Table234[[#This Row],[Community Facilities]]+Table234[[#This Row],[Roads and traffic facilities]]+Table234[[#This Row],[Open Space]]</f>
        <v>515052.66000000003</v>
      </c>
      <c r="K24" s="10">
        <v>252151.84</v>
      </c>
      <c r="L24" s="10">
        <v>262900.82</v>
      </c>
      <c r="M24" s="10"/>
      <c r="N24" s="10"/>
      <c r="O24" s="10"/>
      <c r="P24" s="10">
        <f>Table234[[#This Row],[Monetary amount received]]+Table234[[#This Row],[Material public benefit received value (Works in kind)]]+Table234[[#This Row],[Land dedicated value]]</f>
        <v>515052.66000000003</v>
      </c>
      <c r="Q24" s="8">
        <v>43983</v>
      </c>
    </row>
    <row r="25" spans="1:17" ht="57.6" x14ac:dyDescent="0.3">
      <c r="A25" t="s">
        <v>22</v>
      </c>
      <c r="B25" t="s">
        <v>2</v>
      </c>
      <c r="C25" s="3">
        <v>43591</v>
      </c>
      <c r="D25" s="4" t="s">
        <v>7</v>
      </c>
      <c r="E25" s="10">
        <v>4329.2</v>
      </c>
      <c r="F25" s="10">
        <v>948.81</v>
      </c>
      <c r="G25" s="10"/>
      <c r="H25" s="10"/>
      <c r="I25" s="10">
        <v>648.41</v>
      </c>
      <c r="J25" s="10">
        <f>Table234[[#This Row],[Other]]+Table234[[#This Row],[Drainage and stormwater management]]+Table234[[#This Row],[Community Facilities]]+Table234[[#This Row],[Roads and traffic facilities]]+Table234[[#This Row],[Open Space]]</f>
        <v>5926.42</v>
      </c>
      <c r="K25" s="10"/>
      <c r="L25" s="10"/>
      <c r="M25" s="10"/>
      <c r="N25" s="10"/>
      <c r="O25" s="10"/>
      <c r="P25" s="10">
        <f>Table234[[#This Row],[Monetary amount received]]+Table234[[#This Row],[Material public benefit received value (Works in kind)]]+Table234[[#This Row],[Land dedicated value]]</f>
        <v>0</v>
      </c>
      <c r="Q25" s="8"/>
    </row>
    <row r="26" spans="1:17" ht="57.6" x14ac:dyDescent="0.3">
      <c r="A26" t="s">
        <v>74</v>
      </c>
      <c r="B26" t="s">
        <v>52</v>
      </c>
      <c r="C26" s="3">
        <v>43593</v>
      </c>
      <c r="D26" s="4" t="s">
        <v>7</v>
      </c>
      <c r="E26" s="10">
        <v>11094.52</v>
      </c>
      <c r="F26" s="10">
        <v>1251.92</v>
      </c>
      <c r="G26" s="10"/>
      <c r="H26" s="10"/>
      <c r="I26" s="10">
        <v>860.84</v>
      </c>
      <c r="J26" s="10">
        <f>Table234[[#This Row],[Other]]+Table234[[#This Row],[Drainage and stormwater management]]+Table234[[#This Row],[Community Facilities]]+Table234[[#This Row],[Roads and traffic facilities]]+Table234[[#This Row],[Open Space]]</f>
        <v>13207.28</v>
      </c>
      <c r="K26" s="10"/>
      <c r="L26" s="10"/>
      <c r="M26" s="10"/>
      <c r="N26" s="10"/>
      <c r="O26" s="10"/>
      <c r="P26" s="10">
        <f>Table234[[#This Row],[Monetary amount received]]+Table234[[#This Row],[Material public benefit received value (Works in kind)]]+Table234[[#This Row],[Land dedicated value]]</f>
        <v>0</v>
      </c>
      <c r="Q26" s="6"/>
    </row>
    <row r="27" spans="1:17" ht="72" x14ac:dyDescent="0.3">
      <c r="A27" t="s">
        <v>94</v>
      </c>
      <c r="B27" t="s">
        <v>52</v>
      </c>
      <c r="C27" s="3">
        <v>43755</v>
      </c>
      <c r="D27" s="4" t="s">
        <v>95</v>
      </c>
      <c r="E27" s="10">
        <v>931336.97</v>
      </c>
      <c r="F27" s="10">
        <v>1477923.11</v>
      </c>
      <c r="G27" s="10"/>
      <c r="H27" s="10"/>
      <c r="I27" s="10">
        <v>432711.55</v>
      </c>
      <c r="J27" s="10">
        <f>Table234[[#This Row],[Other]]+Table234[[#This Row],[Drainage and stormwater management]]+Table234[[#This Row],[Community Facilities]]+Table234[[#This Row],[Roads and traffic facilities]]+Table234[[#This Row],[Open Space]]</f>
        <v>2841971.63</v>
      </c>
      <c r="K27" s="10">
        <f>130439.3+682352.16</f>
        <v>812791.46000000008</v>
      </c>
      <c r="L27" s="10"/>
      <c r="M27" s="10"/>
      <c r="N27" s="10"/>
      <c r="O27" s="10"/>
      <c r="P27" s="10">
        <f>Table234[[#This Row],[Monetary amount received]]+Table234[[#This Row],[Material public benefit received value (Works in kind)]]+Table234[[#This Row],[Land dedicated value]]</f>
        <v>812791.46000000008</v>
      </c>
      <c r="Q27" s="6"/>
    </row>
    <row r="28" spans="1:17" ht="72" x14ac:dyDescent="0.3">
      <c r="A28" s="4" t="s">
        <v>97</v>
      </c>
      <c r="B28" t="s">
        <v>52</v>
      </c>
      <c r="C28" s="3">
        <v>43794</v>
      </c>
      <c r="D28" s="4" t="s">
        <v>96</v>
      </c>
      <c r="E28" s="10">
        <v>33480.01</v>
      </c>
      <c r="F28" s="10">
        <v>202880.06</v>
      </c>
      <c r="G28" s="10"/>
      <c r="H28" s="10"/>
      <c r="I28" s="10">
        <v>10183.620000000001</v>
      </c>
      <c r="J28" s="10">
        <f>Table234[[#This Row],[Other]]+Table234[[#This Row],[Drainage and stormwater management]]+Table234[[#This Row],[Community Facilities]]+Table234[[#This Row],[Roads and traffic facilities]]+Table234[[#This Row],[Open Space]]</f>
        <v>246543.69</v>
      </c>
      <c r="K28" s="10">
        <f>76705.44+20000</f>
        <v>96705.44</v>
      </c>
      <c r="L28" s="10"/>
      <c r="M28" s="10"/>
      <c r="N28" s="10"/>
      <c r="O28" s="10"/>
      <c r="P28" s="10">
        <f>Table234[[#This Row],[Monetary amount received]]+Table234[[#This Row],[Material public benefit received value (Works in kind)]]+Table234[[#This Row],[Land dedicated value]]</f>
        <v>96705.44</v>
      </c>
      <c r="Q28" s="6"/>
    </row>
    <row r="29" spans="1:17" ht="57.6" x14ac:dyDescent="0.3">
      <c r="A29" t="s">
        <v>125</v>
      </c>
      <c r="B29" t="s">
        <v>52</v>
      </c>
      <c r="C29" s="3">
        <v>43929</v>
      </c>
      <c r="D29" s="4" t="s">
        <v>91</v>
      </c>
      <c r="E29" s="10">
        <v>1808.57</v>
      </c>
      <c r="F29" s="10">
        <v>254.86</v>
      </c>
      <c r="G29" s="10"/>
      <c r="H29" s="10"/>
      <c r="I29" s="10">
        <v>175.25</v>
      </c>
      <c r="J29" s="10">
        <f>Table234[[#This Row],[Other]]+Table234[[#This Row],[Drainage and stormwater management]]+Table234[[#This Row],[Community Facilities]]+Table234[[#This Row],[Roads and traffic facilities]]+Table234[[#This Row],[Open Space]]</f>
        <v>2238.6799999999998</v>
      </c>
      <c r="K29" s="10">
        <v>2238.6799999999998</v>
      </c>
      <c r="L29" s="10"/>
      <c r="M29" s="10"/>
      <c r="N29" s="10"/>
      <c r="O29" s="10"/>
      <c r="P29" s="10">
        <f>Table234[[#This Row],[Monetary amount received]]+Table234[[#This Row],[Material public benefit received value (Works in kind)]]+Table234[[#This Row],[Land dedicated value]]</f>
        <v>2238.6799999999998</v>
      </c>
      <c r="Q29" s="6"/>
    </row>
    <row r="30" spans="1:17" ht="72" x14ac:dyDescent="0.3">
      <c r="A30" t="s">
        <v>36</v>
      </c>
      <c r="B30" t="s">
        <v>2</v>
      </c>
      <c r="C30" s="3">
        <v>43948</v>
      </c>
      <c r="D30" s="4" t="s">
        <v>26</v>
      </c>
      <c r="E30" s="10">
        <v>408374.78</v>
      </c>
      <c r="F30" s="10">
        <v>618869.12</v>
      </c>
      <c r="G30" s="10">
        <v>71224.98</v>
      </c>
      <c r="H30" s="10"/>
      <c r="I30" s="10">
        <v>26135.48</v>
      </c>
      <c r="J30" s="10">
        <f>Table234[[#This Row],[Other]]+Table234[[#This Row],[Drainage and stormwater management]]+Table234[[#This Row],[Community Facilities]]+Table234[[#This Row],[Roads and traffic facilities]]+Table234[[#This Row],[Open Space]]</f>
        <v>1124604.3599999999</v>
      </c>
      <c r="K30" s="10">
        <v>542432.42000000004</v>
      </c>
      <c r="L30" s="10">
        <v>582171.93999999994</v>
      </c>
      <c r="M30" s="10"/>
      <c r="N30" s="10"/>
      <c r="O30" s="10"/>
      <c r="P30" s="10">
        <f>Table234[[#This Row],[Monetary amount received]]+Table234[[#This Row],[Material public benefit received value (Works in kind)]]+Table234[[#This Row],[Land dedicated value]]</f>
        <v>1124604.3599999999</v>
      </c>
      <c r="Q30" s="8">
        <v>44657</v>
      </c>
    </row>
    <row r="31" spans="1:17" ht="57.6" x14ac:dyDescent="0.3">
      <c r="A31" t="s">
        <v>101</v>
      </c>
      <c r="B31" t="s">
        <v>52</v>
      </c>
      <c r="C31" s="3">
        <v>43951</v>
      </c>
      <c r="D31" s="4" t="s">
        <v>91</v>
      </c>
      <c r="E31" s="10">
        <v>4715.34</v>
      </c>
      <c r="F31" s="10">
        <v>1033.44</v>
      </c>
      <c r="G31" s="10"/>
      <c r="H31" s="10"/>
      <c r="I31" s="10">
        <v>456.92</v>
      </c>
      <c r="J31" s="10">
        <f>Table234[[#This Row],[Other]]+Table234[[#This Row],[Drainage and stormwater management]]+Table234[[#This Row],[Community Facilities]]+Table234[[#This Row],[Roads and traffic facilities]]+Table234[[#This Row],[Open Space]]</f>
        <v>6205.7000000000007</v>
      </c>
      <c r="K31" s="10">
        <v>6205.7</v>
      </c>
      <c r="L31" s="10"/>
      <c r="M31" s="10"/>
      <c r="N31" s="10"/>
      <c r="O31" s="10"/>
      <c r="P31" s="10">
        <f>Table234[[#This Row],[Monetary amount received]]+Table234[[#This Row],[Material public benefit received value (Works in kind)]]+Table234[[#This Row],[Land dedicated value]]</f>
        <v>6205.7</v>
      </c>
      <c r="Q31" s="6"/>
    </row>
    <row r="32" spans="1:17" ht="72" x14ac:dyDescent="0.3">
      <c r="A32" t="s">
        <v>66</v>
      </c>
      <c r="B32" t="s">
        <v>52</v>
      </c>
      <c r="C32" s="3">
        <v>44012</v>
      </c>
      <c r="D32" s="4" t="s">
        <v>67</v>
      </c>
      <c r="E32" s="10">
        <v>16433.349999999999</v>
      </c>
      <c r="F32" s="10">
        <v>14955.69</v>
      </c>
      <c r="G32" s="10"/>
      <c r="H32" s="10"/>
      <c r="I32" s="10">
        <v>1419.45</v>
      </c>
      <c r="J32" s="10">
        <f>Table234[[#This Row],[Other]]+Table234[[#This Row],[Drainage and stormwater management]]+Table234[[#This Row],[Community Facilities]]+Table234[[#This Row],[Roads and traffic facilities]]+Table234[[#This Row],[Open Space]]</f>
        <v>32808.49</v>
      </c>
      <c r="K32" s="10">
        <v>32808.49</v>
      </c>
      <c r="L32" s="10"/>
      <c r="M32" s="10"/>
      <c r="N32" s="10"/>
      <c r="O32" s="10"/>
      <c r="P32" s="10">
        <f>Table234[[#This Row],[Monetary amount received]]+Table234[[#This Row],[Material public benefit received value (Works in kind)]]+Table234[[#This Row],[Land dedicated value]]</f>
        <v>32808.49</v>
      </c>
      <c r="Q32" s="8">
        <v>44852</v>
      </c>
    </row>
    <row r="33" spans="1:17" ht="72" x14ac:dyDescent="0.3">
      <c r="A33" s="4" t="s">
        <v>38</v>
      </c>
      <c r="B33" t="s">
        <v>39</v>
      </c>
      <c r="C33" s="3">
        <v>44112</v>
      </c>
      <c r="D33" s="4" t="s">
        <v>26</v>
      </c>
      <c r="E33" s="10">
        <v>694494.54</v>
      </c>
      <c r="F33" s="10">
        <v>1052467.6200000001</v>
      </c>
      <c r="G33" s="10">
        <v>121127.03999999999</v>
      </c>
      <c r="H33" s="10"/>
      <c r="I33" s="10">
        <v>44445.89</v>
      </c>
      <c r="J33" s="10">
        <f>Table234[[#This Row],[Other]]+Table234[[#This Row],[Drainage and stormwater management]]+Table234[[#This Row],[Community Facilities]]+Table234[[#This Row],[Roads and traffic facilities]]+Table234[[#This Row],[Open Space]]</f>
        <v>1912535.09</v>
      </c>
      <c r="K33" s="10"/>
      <c r="L33" s="10"/>
      <c r="M33" s="10"/>
      <c r="N33" s="10"/>
      <c r="O33" s="10"/>
      <c r="P33" s="10">
        <f>Table234[[#This Row],[Monetary amount received]]+Table234[[#This Row],[Material public benefit received value (Works in kind)]]+Table234[[#This Row],[Land dedicated value]]</f>
        <v>0</v>
      </c>
      <c r="Q33" s="6"/>
    </row>
    <row r="34" spans="1:17" ht="72" x14ac:dyDescent="0.3">
      <c r="A34" t="s">
        <v>20</v>
      </c>
      <c r="B34" t="s">
        <v>2</v>
      </c>
      <c r="C34" s="3">
        <v>44141</v>
      </c>
      <c r="D34" s="4" t="s">
        <v>5</v>
      </c>
      <c r="E34" s="10">
        <v>21363.9</v>
      </c>
      <c r="F34" s="10">
        <v>4682.2</v>
      </c>
      <c r="G34" s="10"/>
      <c r="H34" s="10"/>
      <c r="I34" s="10">
        <v>181689.15</v>
      </c>
      <c r="J34" s="10">
        <f>Table234[[#This Row],[Other]]+Table234[[#This Row],[Drainage and stormwater management]]+Table234[[#This Row],[Community Facilities]]+Table234[[#This Row],[Roads and traffic facilities]]+Table234[[#This Row],[Open Space]]</f>
        <v>207735.25</v>
      </c>
      <c r="K34" s="10">
        <v>207735.25</v>
      </c>
      <c r="L34" s="10"/>
      <c r="M34" s="10"/>
      <c r="N34" s="10"/>
      <c r="O34" s="10"/>
      <c r="P34" s="10">
        <f>Table234[[#This Row],[Monetary amount received]]+Table234[[#This Row],[Material public benefit received value (Works in kind)]]+Table234[[#This Row],[Land dedicated value]]</f>
        <v>207735.25</v>
      </c>
      <c r="Q34" s="8">
        <v>44986</v>
      </c>
    </row>
    <row r="35" spans="1:17" ht="72" x14ac:dyDescent="0.3">
      <c r="A35" t="s">
        <v>34</v>
      </c>
      <c r="B35" t="s">
        <v>2</v>
      </c>
      <c r="C35" s="3">
        <v>44183</v>
      </c>
      <c r="D35" s="4" t="s">
        <v>5</v>
      </c>
      <c r="E35" s="10">
        <v>134469.75</v>
      </c>
      <c r="F35" s="10">
        <v>105585.66</v>
      </c>
      <c r="G35" s="10"/>
      <c r="H35" s="10"/>
      <c r="I35" s="10">
        <v>63365.19</v>
      </c>
      <c r="J35" s="10">
        <f>Table234[[#This Row],[Other]]+Table234[[#This Row],[Drainage and stormwater management]]+Table234[[#This Row],[Community Facilities]]+Table234[[#This Row],[Roads and traffic facilities]]+Table234[[#This Row],[Open Space]]</f>
        <v>303420.59999999998</v>
      </c>
      <c r="K35" s="10">
        <f>303420.6+60000</f>
        <v>363420.6</v>
      </c>
      <c r="L35" s="10"/>
      <c r="M35" s="10"/>
      <c r="N35" s="10"/>
      <c r="O35" s="10"/>
      <c r="P35" s="10">
        <f>Table234[[#This Row],[Monetary amount received]]+Table234[[#This Row],[Material public benefit received value (Works in kind)]]+Table234[[#This Row],[Land dedicated value]]</f>
        <v>363420.6</v>
      </c>
      <c r="Q35" s="8">
        <v>45644</v>
      </c>
    </row>
    <row r="36" spans="1:17" ht="57.6" x14ac:dyDescent="0.3">
      <c r="A36" t="s">
        <v>70</v>
      </c>
      <c r="B36" t="s">
        <v>52</v>
      </c>
      <c r="C36" s="3">
        <v>44851</v>
      </c>
      <c r="D36" s="4" t="s">
        <v>7</v>
      </c>
      <c r="E36" s="10">
        <v>4341.8599999999997</v>
      </c>
      <c r="F36" s="10">
        <v>951.58</v>
      </c>
      <c r="G36" s="10"/>
      <c r="H36" s="10"/>
      <c r="I36" s="10">
        <v>420.71</v>
      </c>
      <c r="J36" s="10">
        <f>Table234[[#This Row],[Other]]+Table234[[#This Row],[Drainage and stormwater management]]+Table234[[#This Row],[Community Facilities]]+Table234[[#This Row],[Roads and traffic facilities]]+Table234[[#This Row],[Open Space]]</f>
        <v>5714.15</v>
      </c>
      <c r="K36" s="10">
        <v>5714.15</v>
      </c>
      <c r="L36" s="10"/>
      <c r="M36" s="10"/>
      <c r="N36" s="10"/>
      <c r="O36" s="10"/>
      <c r="P36" s="10">
        <f>Table234[[#This Row],[Monetary amount received]]+Table234[[#This Row],[Material public benefit received value (Works in kind)]]+Table234[[#This Row],[Land dedicated value]]</f>
        <v>5714.15</v>
      </c>
      <c r="Q36" s="8">
        <v>44851</v>
      </c>
    </row>
    <row r="37" spans="1:17" ht="57.6" x14ac:dyDescent="0.3">
      <c r="A37" t="s">
        <v>89</v>
      </c>
      <c r="B37" t="s">
        <v>52</v>
      </c>
      <c r="C37" s="3">
        <v>44950</v>
      </c>
      <c r="D37" s="4" t="s">
        <v>7</v>
      </c>
      <c r="E37" s="17">
        <v>1808.59</v>
      </c>
      <c r="F37" s="17">
        <v>396.38</v>
      </c>
      <c r="G37" s="10"/>
      <c r="H37" s="10"/>
      <c r="I37" s="10">
        <v>175.25</v>
      </c>
      <c r="J37" s="10">
        <f>Table234[[#This Row],[Other]]+Table234[[#This Row],[Drainage and stormwater management]]+Table234[[#This Row],[Community Facilities]]+Table234[[#This Row],[Roads and traffic facilities]]+Table234[[#This Row],[Open Space]]</f>
        <v>2380.2199999999998</v>
      </c>
      <c r="K37" s="10"/>
      <c r="L37" s="10"/>
      <c r="M37" s="10"/>
      <c r="N37" s="10"/>
      <c r="O37" s="10"/>
      <c r="P37" s="10">
        <f>Table234[[#This Row],[Monetary amount received]]+Table234[[#This Row],[Material public benefit received value (Works in kind)]]+Table234[[#This Row],[Land dedicated value]]</f>
        <v>0</v>
      </c>
      <c r="Q37" s="6"/>
    </row>
    <row r="38" spans="1:17" ht="57.6" x14ac:dyDescent="0.3">
      <c r="A38" t="s">
        <v>110</v>
      </c>
      <c r="B38" t="s">
        <v>52</v>
      </c>
      <c r="C38" s="3">
        <v>44963</v>
      </c>
      <c r="D38" s="4" t="s">
        <v>91</v>
      </c>
      <c r="E38" s="19">
        <v>3016.06</v>
      </c>
      <c r="F38" s="19">
        <v>15881.98</v>
      </c>
      <c r="G38" s="10"/>
      <c r="H38" s="10"/>
      <c r="I38" s="10">
        <v>1101.96</v>
      </c>
      <c r="J38" s="10">
        <f>Table234[[#This Row],[Other]]+Table234[[#This Row],[Drainage and stormwater management]]+Table234[[#This Row],[Community Facilities]]+Table234[[#This Row],[Roads and traffic facilities]]+Table234[[#This Row],[Open Space]]</f>
        <v>20000</v>
      </c>
      <c r="K38" s="10">
        <v>20000</v>
      </c>
      <c r="L38" s="10"/>
      <c r="M38" s="10"/>
      <c r="N38" s="10"/>
      <c r="O38" s="10"/>
      <c r="P38" s="10">
        <f>Table234[[#This Row],[Monetary amount received]]+Table234[[#This Row],[Material public benefit received value (Works in kind)]]+Table234[[#This Row],[Land dedicated value]]</f>
        <v>20000</v>
      </c>
      <c r="Q38" s="6"/>
    </row>
    <row r="39" spans="1:17" ht="72" x14ac:dyDescent="0.3">
      <c r="A39" t="s">
        <v>131</v>
      </c>
      <c r="B39" t="s">
        <v>52</v>
      </c>
      <c r="C39" s="3">
        <v>42978</v>
      </c>
      <c r="D39" s="4" t="s">
        <v>174</v>
      </c>
      <c r="E39" s="10">
        <v>5720.78</v>
      </c>
      <c r="F39" s="10">
        <v>5535.37</v>
      </c>
      <c r="G39" s="10"/>
      <c r="H39" s="10"/>
      <c r="I39" s="10">
        <v>2806.59</v>
      </c>
      <c r="J39" s="10">
        <f>Table234[[#This Row],[Other]]+Table234[[#This Row],[Drainage and stormwater management]]+Table234[[#This Row],[Community Facilities]]+Table234[[#This Row],[Roads and traffic facilities]]+Table234[[#This Row],[Open Space]]</f>
        <v>14062.739999999998</v>
      </c>
      <c r="K39" s="10">
        <v>14062.74</v>
      </c>
      <c r="L39" s="10"/>
      <c r="M39" s="10"/>
      <c r="N39" s="10"/>
      <c r="O39" s="10"/>
      <c r="P39" s="10">
        <f>Table234[[#This Row],[Monetary amount received]]+Table234[[#This Row],[Material public benefit received value (Works in kind)]]+Table234[[#This Row],[Land dedicated value]]</f>
        <v>14062.74</v>
      </c>
      <c r="Q39" s="8">
        <v>45064</v>
      </c>
    </row>
    <row r="40" spans="1:17" x14ac:dyDescent="0.3">
      <c r="A40" t="s">
        <v>194</v>
      </c>
      <c r="B40" t="s">
        <v>52</v>
      </c>
      <c r="C40" s="3">
        <v>45134</v>
      </c>
      <c r="D40" t="s">
        <v>127</v>
      </c>
      <c r="E40" s="10"/>
      <c r="F40" s="10">
        <v>15413.32</v>
      </c>
      <c r="G40" s="10"/>
      <c r="H40" s="10"/>
      <c r="I40" s="10"/>
      <c r="J40" s="10">
        <f>Table234[[#This Row],[Other]]+Table234[[#This Row],[Drainage and stormwater management]]+Table234[[#This Row],[Community Facilities]]+Table234[[#This Row],[Roads and traffic facilities]]+Table234[[#This Row],[Open Space]]</f>
        <v>15413.32</v>
      </c>
      <c r="K40" s="10">
        <v>15413.32</v>
      </c>
      <c r="L40" s="10"/>
      <c r="M40" s="10"/>
      <c r="N40" s="10"/>
      <c r="O40" s="10"/>
      <c r="P40" s="10">
        <f>Table234[[#This Row],[Monetary amount received]]+Table234[[#This Row],[Material public benefit received value (Works in kind)]]+Table234[[#This Row],[Land dedicated value]]</f>
        <v>15413.32</v>
      </c>
      <c r="Q40" s="8">
        <v>45181</v>
      </c>
    </row>
    <row r="41" spans="1:17" ht="57.6" x14ac:dyDescent="0.3">
      <c r="A41" t="s">
        <v>207</v>
      </c>
      <c r="B41" t="s">
        <v>52</v>
      </c>
      <c r="C41" s="3">
        <v>44115</v>
      </c>
      <c r="D41" s="4" t="s">
        <v>7</v>
      </c>
      <c r="E41" s="10">
        <v>2737.6</v>
      </c>
      <c r="F41" s="10">
        <v>606.49</v>
      </c>
      <c r="G41" s="10"/>
      <c r="H41" s="10"/>
      <c r="I41" s="10">
        <v>268.14999999999998</v>
      </c>
      <c r="J41" s="10">
        <f>Table234[[#This Row],[Other]]+Table234[[#This Row],[Drainage and stormwater management]]+Table234[[#This Row],[Community Facilities]]+Table234[[#This Row],[Roads and traffic facilities]]+Table234[[#This Row],[Open Space]]</f>
        <v>3612.24</v>
      </c>
      <c r="K41" s="10"/>
      <c r="L41" s="10"/>
      <c r="M41" s="10"/>
      <c r="N41" s="10"/>
      <c r="O41" s="10"/>
      <c r="P41" s="10">
        <f>Table234[[#This Row],[Monetary amount received]]+Table234[[#This Row],[Material public benefit received value (Works in kind)]]+Table234[[#This Row],[Land dedicated value]]</f>
        <v>0</v>
      </c>
      <c r="Q41" s="6"/>
    </row>
    <row r="42" spans="1:17" ht="72" x14ac:dyDescent="0.3">
      <c r="A42" t="s">
        <v>218</v>
      </c>
      <c r="B42" t="s">
        <v>52</v>
      </c>
      <c r="C42" s="3">
        <v>42627</v>
      </c>
      <c r="D42" s="4" t="s">
        <v>217</v>
      </c>
      <c r="E42" s="10">
        <v>137066.28</v>
      </c>
      <c r="F42" s="10">
        <v>67698.78</v>
      </c>
      <c r="G42" s="10"/>
      <c r="H42" s="10"/>
      <c r="I42" s="10">
        <v>248738.98</v>
      </c>
      <c r="J42" s="10">
        <f>Table234[[#This Row],[Other]]+Table234[[#This Row],[Drainage and stormwater management]]+Table234[[#This Row],[Community Facilities]]+Table234[[#This Row],[Roads and traffic facilities]]+Table234[[#This Row],[Open Space]]</f>
        <v>453504.04000000004</v>
      </c>
      <c r="K42" s="10">
        <v>453504.04</v>
      </c>
      <c r="L42" s="10"/>
      <c r="M42" s="10"/>
      <c r="N42" s="10"/>
      <c r="O42" s="10"/>
      <c r="P42" s="10">
        <f>Table234[[#This Row],[Monetary amount received]]+Table234[[#This Row],[Material public benefit received value (Works in kind)]]+Table234[[#This Row],[Land dedicated value]]</f>
        <v>453504.04</v>
      </c>
      <c r="Q42" s="8">
        <v>44936</v>
      </c>
    </row>
    <row r="43" spans="1:17" ht="72" x14ac:dyDescent="0.3">
      <c r="A43" t="s">
        <v>219</v>
      </c>
      <c r="B43" t="s">
        <v>52</v>
      </c>
      <c r="D43" s="4" t="s">
        <v>220</v>
      </c>
      <c r="E43" s="10">
        <f>43221.38+22401.99</f>
        <v>65623.37</v>
      </c>
      <c r="F43" s="10">
        <f>112126.8+319339.98</f>
        <v>431466.77999999997</v>
      </c>
      <c r="G43" s="10"/>
      <c r="H43" s="10"/>
      <c r="I43" s="10">
        <f>20455.6+3666.22</f>
        <v>24121.82</v>
      </c>
      <c r="J43" s="10">
        <f>Table234[[#This Row],[Other]]+Table234[[#This Row],[Drainage and stormwater management]]+Table234[[#This Row],[Community Facilities]]+Table234[[#This Row],[Roads and traffic facilities]]+Table234[[#This Row],[Open Space]]</f>
        <v>521211.97</v>
      </c>
      <c r="K43" s="10">
        <v>521211.97</v>
      </c>
      <c r="L43" s="10"/>
      <c r="M43" s="10"/>
      <c r="N43" s="10"/>
      <c r="O43" s="10"/>
      <c r="P43" s="10">
        <f>Table234[[#This Row],[Monetary amount received]]+Table234[[#This Row],[Material public benefit received value (Works in kind)]]+Table234[[#This Row],[Land dedicated value]]</f>
        <v>521211.97</v>
      </c>
      <c r="Q43" s="8">
        <v>44938</v>
      </c>
    </row>
    <row r="44" spans="1:17" ht="57.6" x14ac:dyDescent="0.3">
      <c r="A44" t="s">
        <v>222</v>
      </c>
      <c r="B44" t="s">
        <v>52</v>
      </c>
      <c r="C44" s="3">
        <v>43663</v>
      </c>
      <c r="D44" s="4" t="s">
        <v>7</v>
      </c>
      <c r="E44" s="10">
        <v>4690.71</v>
      </c>
      <c r="F44" s="10">
        <v>1028.05</v>
      </c>
      <c r="G44" s="10"/>
      <c r="H44" s="10"/>
      <c r="I44" s="10">
        <v>741.59</v>
      </c>
      <c r="J44" s="10">
        <f>Table234[[#This Row],[Other]]+Table234[[#This Row],[Drainage and stormwater management]]+Table234[[#This Row],[Community Facilities]]+Table234[[#This Row],[Roads and traffic facilities]]+Table234[[#This Row],[Open Space]]</f>
        <v>6460.35</v>
      </c>
      <c r="K44" s="10">
        <v>6460.35</v>
      </c>
      <c r="L44" s="10"/>
      <c r="M44" s="10"/>
      <c r="N44" s="10"/>
      <c r="O44" s="10"/>
      <c r="P44" s="10">
        <f>Table234[[#This Row],[Monetary amount received]]+Table234[[#This Row],[Material public benefit received value (Works in kind)]]+Table234[[#This Row],[Land dedicated value]]</f>
        <v>6460.35</v>
      </c>
      <c r="Q44" s="8">
        <v>45306</v>
      </c>
    </row>
    <row r="45" spans="1:17" ht="57.6" x14ac:dyDescent="0.3">
      <c r="A45" t="s">
        <v>223</v>
      </c>
      <c r="B45" t="s">
        <v>52</v>
      </c>
      <c r="C45" s="3">
        <v>42682</v>
      </c>
      <c r="D45" s="4" t="s">
        <v>7</v>
      </c>
      <c r="E45" s="10">
        <f>51684.36</f>
        <v>51684.36</v>
      </c>
      <c r="F45" s="10">
        <v>11327.47</v>
      </c>
      <c r="G45" s="10"/>
      <c r="H45" s="10"/>
      <c r="I45" s="10">
        <f>985.26+7185.66</f>
        <v>8170.92</v>
      </c>
      <c r="J45" s="10">
        <f>Table234[[#This Row],[Other]]+Table234[[#This Row],[Drainage and stormwater management]]+Table234[[#This Row],[Community Facilities]]+Table234[[#This Row],[Roads and traffic facilities]]+Table234[[#This Row],[Open Space]]</f>
        <v>71182.75</v>
      </c>
      <c r="K45" s="10">
        <f>3975.72+4690.73+75.79+166.85+871.34+1028.04+552.74+423.47</f>
        <v>11784.68</v>
      </c>
      <c r="L45" s="10"/>
      <c r="M45" s="10"/>
      <c r="N45" s="10"/>
      <c r="O45" s="10"/>
      <c r="P45" s="10">
        <f>Table234[[#This Row],[Monetary amount received]]+Table234[[#This Row],[Material public benefit received value (Works in kind)]]+Table234[[#This Row],[Land dedicated value]]</f>
        <v>11784.68</v>
      </c>
      <c r="Q45" s="8">
        <v>45310</v>
      </c>
    </row>
    <row r="46" spans="1:17" ht="72" x14ac:dyDescent="0.3">
      <c r="A46" t="s">
        <v>224</v>
      </c>
      <c r="B46" t="s">
        <v>52</v>
      </c>
      <c r="C46" s="3">
        <v>35417</v>
      </c>
      <c r="D46" s="4" t="s">
        <v>225</v>
      </c>
      <c r="E46" s="10">
        <v>4947.72</v>
      </c>
      <c r="F46" s="10">
        <v>2090.06</v>
      </c>
      <c r="G46" s="10"/>
      <c r="H46" s="10"/>
      <c r="I46" s="10">
        <v>422.36</v>
      </c>
      <c r="J46" s="10">
        <f>Table234[[#This Row],[Other]]+Table234[[#This Row],[Drainage and stormwater management]]+Table234[[#This Row],[Community Facilities]]+Table234[[#This Row],[Roads and traffic facilities]]+Table234[[#This Row],[Open Space]]</f>
        <v>7460.14</v>
      </c>
      <c r="K46" s="10">
        <v>7640.14</v>
      </c>
      <c r="L46" s="10"/>
      <c r="M46" s="10"/>
      <c r="N46" s="10"/>
      <c r="O46" s="10"/>
      <c r="P46" s="10">
        <f>Table234[[#This Row],[Monetary amount received]]+Table234[[#This Row],[Material public benefit received value (Works in kind)]]+Table234[[#This Row],[Land dedicated value]]</f>
        <v>7640.14</v>
      </c>
      <c r="Q46" s="8">
        <v>45320</v>
      </c>
    </row>
    <row r="47" spans="1:17" ht="86.4" x14ac:dyDescent="0.3">
      <c r="A47" t="s">
        <v>237</v>
      </c>
      <c r="B47" t="s">
        <v>52</v>
      </c>
      <c r="C47" s="3">
        <v>36766</v>
      </c>
      <c r="D47" s="4" t="s">
        <v>238</v>
      </c>
      <c r="E47" s="10">
        <v>5547.4</v>
      </c>
      <c r="F47" s="10"/>
      <c r="G47" s="10"/>
      <c r="H47" s="10"/>
      <c r="I47" s="10">
        <v>1179.5999999999999</v>
      </c>
      <c r="J47" s="10">
        <f>Table234[[#This Row],[Other]]+Table234[[#This Row],[Drainage and stormwater management]]+Table234[[#This Row],[Community Facilities]]+Table234[[#This Row],[Roads and traffic facilities]]+Table234[[#This Row],[Open Space]]</f>
        <v>6727</v>
      </c>
      <c r="K47" s="10">
        <v>13054.41</v>
      </c>
      <c r="L47" s="10"/>
      <c r="M47" s="10"/>
      <c r="N47" s="10"/>
      <c r="O47" s="10"/>
      <c r="P47" s="10">
        <f>Table234[[#This Row],[Monetary amount received]]+Table234[[#This Row],[Material public benefit received value (Works in kind)]]+Table234[[#This Row],[Land dedicated value]]</f>
        <v>13054.41</v>
      </c>
      <c r="Q47" s="6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CDB93-2F10-4A8C-B7F1-057B8EF0F863}">
  <dimension ref="A1:Q6"/>
  <sheetViews>
    <sheetView zoomScale="80" zoomScaleNormal="80" workbookViewId="0">
      <selection activeCell="A2" sqref="A2"/>
    </sheetView>
  </sheetViews>
  <sheetFormatPr defaultRowHeight="14.4" x14ac:dyDescent="0.3"/>
  <cols>
    <col min="1" max="1" width="14.5546875" customWidth="1"/>
    <col min="2" max="2" width="40.5546875" customWidth="1"/>
    <col min="3" max="3" width="14.6640625" customWidth="1"/>
    <col min="4" max="4" width="49.33203125" customWidth="1"/>
    <col min="5" max="5" width="18.88671875" customWidth="1"/>
    <col min="6" max="6" width="29" customWidth="1"/>
    <col min="7" max="7" width="15.44140625" customWidth="1"/>
    <col min="8" max="8" width="16.109375" customWidth="1"/>
    <col min="9" max="10" width="17.5546875" customWidth="1"/>
    <col min="11" max="11" width="18.109375" customWidth="1"/>
    <col min="12" max="12" width="16.33203125" customWidth="1"/>
    <col min="13" max="13" width="14.5546875" customWidth="1"/>
    <col min="14" max="14" width="16.6640625" customWidth="1"/>
    <col min="15" max="15" width="13.5546875" customWidth="1"/>
    <col min="16" max="16" width="18" customWidth="1"/>
    <col min="17" max="17" width="24.109375" customWidth="1"/>
  </cols>
  <sheetData>
    <row r="1" spans="1:17" ht="54.75" customHeight="1" x14ac:dyDescent="0.3">
      <c r="A1" s="5" t="s">
        <v>84</v>
      </c>
      <c r="B1" s="5"/>
      <c r="C1" s="5"/>
      <c r="D1" s="5"/>
      <c r="E1" s="5"/>
    </row>
    <row r="2" spans="1:17" ht="46.2" x14ac:dyDescent="0.3">
      <c r="A2" s="23" t="s">
        <v>279</v>
      </c>
      <c r="B2" s="5"/>
      <c r="C2" s="5"/>
      <c r="D2" s="5"/>
      <c r="E2" s="5"/>
    </row>
    <row r="3" spans="1:17" s="2" customFormat="1" ht="71.25" customHeight="1" x14ac:dyDescent="0.3">
      <c r="A3" s="1" t="s">
        <v>280</v>
      </c>
      <c r="B3" s="1" t="s">
        <v>157</v>
      </c>
      <c r="C3" s="1" t="s">
        <v>281</v>
      </c>
      <c r="D3" s="1" t="s">
        <v>0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169</v>
      </c>
      <c r="N3" s="1" t="s">
        <v>168</v>
      </c>
      <c r="O3" s="1" t="s">
        <v>170</v>
      </c>
      <c r="P3" s="1" t="s">
        <v>172</v>
      </c>
      <c r="Q3" s="1" t="s">
        <v>171</v>
      </c>
    </row>
    <row r="4" spans="1:17" ht="57.6" x14ac:dyDescent="0.3">
      <c r="A4" t="s">
        <v>248</v>
      </c>
      <c r="B4" t="s">
        <v>247</v>
      </c>
      <c r="C4" s="3">
        <v>45031</v>
      </c>
      <c r="D4" s="4" t="s">
        <v>7</v>
      </c>
      <c r="E4" s="10">
        <v>1988.28</v>
      </c>
      <c r="F4" s="10">
        <v>418.04</v>
      </c>
      <c r="G4" s="10"/>
      <c r="H4" s="10"/>
      <c r="I4" s="10">
        <v>166.31</v>
      </c>
      <c r="J4" s="10">
        <f>Table28[[#This Row],[Other]]+Table28[[#This Row],[Drainage and stormwater management]]+Table28[[#This Row],[Community Facilities]]+Table28[[#This Row],[Roads and traffic facilities]]+Table28[[#This Row],[Open Space]]</f>
        <v>2149.77</v>
      </c>
      <c r="K4" s="10">
        <v>2572.63</v>
      </c>
      <c r="L4" s="10"/>
      <c r="M4" s="10"/>
      <c r="N4" s="10"/>
      <c r="O4" s="10"/>
      <c r="P4" s="10">
        <f>Table28[[#This Row],[Monetary amount received]]</f>
        <v>2149.77</v>
      </c>
      <c r="Q4" s="8">
        <v>44267</v>
      </c>
    </row>
    <row r="5" spans="1:17" ht="57.6" x14ac:dyDescent="0.3">
      <c r="A5" s="4" t="s">
        <v>277</v>
      </c>
      <c r="B5" t="s">
        <v>278</v>
      </c>
      <c r="C5" s="3">
        <v>45322</v>
      </c>
      <c r="D5" s="4" t="s">
        <v>7</v>
      </c>
      <c r="E5" s="10">
        <v>1876.29</v>
      </c>
      <c r="F5" s="10">
        <v>264.39999999999998</v>
      </c>
      <c r="G5" s="10"/>
      <c r="H5" s="10"/>
      <c r="I5" s="10">
        <v>181.81</v>
      </c>
      <c r="J5" s="10">
        <f>Table28[[#This Row],[Other]]+Table28[[#This Row],[Drainage and stormwater management]]+Table28[[#This Row],[Community Facilities]]+Table28[[#This Row],[Roads and traffic facilities]]+Table28[[#This Row],[Open Space]]</f>
        <v>2149.77</v>
      </c>
      <c r="K5" s="10">
        <v>2322.5</v>
      </c>
      <c r="L5" s="10"/>
      <c r="M5" s="10"/>
      <c r="N5" s="10"/>
      <c r="O5" s="10"/>
      <c r="P5" s="10">
        <f>Table28[[#This Row],[Monetary amount received]]+Table28[[#This Row],[Material public benefit received value (Works in kind)]]+Table28[[#This Row],[Land dedicated value]]</f>
        <v>2149.77</v>
      </c>
      <c r="Q5" s="8">
        <v>45308</v>
      </c>
    </row>
    <row r="6" spans="1:17" ht="57.6" x14ac:dyDescent="0.3">
      <c r="A6" t="s">
        <v>228</v>
      </c>
      <c r="B6" t="s">
        <v>227</v>
      </c>
      <c r="C6" t="s">
        <v>227</v>
      </c>
      <c r="D6" s="4" t="s">
        <v>7</v>
      </c>
      <c r="E6" s="10">
        <v>1876.29</v>
      </c>
      <c r="F6" s="10">
        <v>264.39999999999998</v>
      </c>
      <c r="G6" s="10"/>
      <c r="H6" s="10"/>
      <c r="I6" s="10">
        <v>181.81</v>
      </c>
      <c r="J6" s="10">
        <f>Table28[[#This Row],[Other]]+Table28[[#This Row],[Drainage and stormwater management]]+Table28[[#This Row],[Community Facilities]]+Table28[[#This Row],[Roads and traffic facilities]]+Table28[[#This Row],[Open Space]]</f>
        <v>2285.66</v>
      </c>
      <c r="K6" s="10">
        <v>2322.5</v>
      </c>
      <c r="L6" s="10"/>
      <c r="M6" s="10"/>
      <c r="N6" s="10"/>
      <c r="O6" s="10"/>
      <c r="P6" s="10">
        <f>Table28[[#This Row],[Monetary amount received]]+Table28[[#This Row],[Material public benefit received value (Works in kind)]]+Table28[[#This Row],[Land dedicated value]]</f>
        <v>0</v>
      </c>
      <c r="Q6" s="8">
        <v>45294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2023-2024 - 24DA</vt:lpstr>
      <vt:lpstr>2022-2023 - 23DA</vt:lpstr>
      <vt:lpstr>2021-2022 - 22DA</vt:lpstr>
      <vt:lpstr>2020-2021 - 21DA</vt:lpstr>
      <vt:lpstr>20DA and older</vt:lpstr>
      <vt:lpstr>Private Certifier</vt:lpstr>
    </vt:vector>
  </TitlesOfParts>
  <Company>Coffs Harbour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Lee</dc:creator>
  <cp:lastModifiedBy>Dylan Parbery</cp:lastModifiedBy>
  <cp:lastPrinted>2023-09-12T01:59:15Z</cp:lastPrinted>
  <dcterms:created xsi:type="dcterms:W3CDTF">2022-05-24T01:50:14Z</dcterms:created>
  <dcterms:modified xsi:type="dcterms:W3CDTF">2024-06-12T04:04:03Z</dcterms:modified>
</cp:coreProperties>
</file>